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ou\Documents\AGJSEP\"/>
    </mc:Choice>
  </mc:AlternateContent>
  <bookViews>
    <workbookView xWindow="0" yWindow="0" windowWidth="23040" windowHeight="9192" activeTab="2" xr2:uid="{00000000-000D-0000-FFFF-FFFF00000000}"/>
  </bookViews>
  <sheets>
    <sheet name="9 trous (aller)" sheetId="5" r:id="rId1"/>
    <sheet name="9 trous (retour)" sheetId="6" r:id="rId2"/>
    <sheet name="18 trous" sheetId="4" r:id="rId3"/>
    <sheet name="Joueurs" sheetId="7" r:id="rId4"/>
    <sheet name="HcpJE%" sheetId="1" r:id="rId5"/>
  </sheets>
  <externalReferences>
    <externalReference r:id="rId6"/>
  </externalReferences>
  <definedNames>
    <definedName name="cinqJ">'HcpJE%'!$C$7:$C$11</definedName>
    <definedName name="deuxJ">'HcpJE%'!$F$7:$F$8</definedName>
    <definedName name="_xlnm.Print_Titles" localSheetId="2">'18 trous'!$1:$4</definedName>
    <definedName name="_xlnm.Print_Titles" localSheetId="0">'9 trous (aller)'!$1:$4</definedName>
    <definedName name="_xlnm.Print_Titles" localSheetId="1">'9 trous (retour)'!$1:$4</definedName>
    <definedName name="Index">Joueurs!$C$1:$C$18</definedName>
    <definedName name="NOMS_Prénoms">Joueurs!$A$1:$A$18</definedName>
    <definedName name="Par" localSheetId="2">'18 trous'!$B$1</definedName>
    <definedName name="Par" localSheetId="0">'9 trous (aller)'!$B$1</definedName>
    <definedName name="Par" localSheetId="1">'9 trous (retour)'!$B$1</definedName>
    <definedName name="Par">[1]Étiolles!$B$1</definedName>
    <definedName name="quatreJ">'HcpJE%'!$D$7:$D$10</definedName>
    <definedName name="Sexes">Joueurs!$B$1:$B$18</definedName>
    <definedName name="sixJ">'HcpJE%'!$B$7:$B$12</definedName>
    <definedName name="Slope_F" localSheetId="2">'18 trous'!$D$1</definedName>
    <definedName name="Slope_F" localSheetId="0">'9 trous (aller)'!$D$1</definedName>
    <definedName name="Slope_F" localSheetId="1">'9 trous (retour)'!$D$1</definedName>
    <definedName name="Slope_F">[1]Étiolles!$D$1</definedName>
    <definedName name="Slope_H" localSheetId="2">'18 trous'!$D$3</definedName>
    <definedName name="Slope_H" localSheetId="0">'9 trous (aller)'!$D$3</definedName>
    <definedName name="Slope_H" localSheetId="1">'9 trous (retour)'!$D$3</definedName>
    <definedName name="Slope_H">[1]Étiolles!$D$3</definedName>
    <definedName name="SSS_F" localSheetId="2">'18 trous'!$F$1</definedName>
    <definedName name="SSS_F" localSheetId="0">'9 trous (aller)'!$F$1</definedName>
    <definedName name="SSS_F" localSheetId="1">'9 trous (retour)'!$F$1</definedName>
    <definedName name="SSS_F">[1]Étiolles!$F$1</definedName>
    <definedName name="SSS_H" localSheetId="2">'18 trous'!$F$3</definedName>
    <definedName name="SSS_H" localSheetId="0">'9 trous (aller)'!$F$3</definedName>
    <definedName name="SSS_H" localSheetId="1">'9 trous (retour)'!$F$3</definedName>
    <definedName name="SSS_H">[1]Étiolles!$F$3</definedName>
    <definedName name="troisJ">'HcpJE%'!$E$7:$E$9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/>
  <c r="B8" i="1"/>
  <c r="B7" i="1"/>
  <c r="B12" i="1"/>
  <c r="B11" i="1"/>
  <c r="C10" i="1"/>
  <c r="C9" i="1"/>
  <c r="C8" i="1"/>
  <c r="C7" i="1"/>
  <c r="D9" i="1"/>
  <c r="D8" i="1"/>
  <c r="D7" i="1"/>
  <c r="C11" i="1"/>
  <c r="D10" i="1"/>
  <c r="E9" i="1"/>
  <c r="E8" i="1"/>
  <c r="E7" i="1"/>
  <c r="F8" i="1"/>
  <c r="F7" i="1"/>
  <c r="E20" i="6" l="1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E6" i="5"/>
  <c r="D6" i="5"/>
  <c r="E5" i="5"/>
  <c r="D5" i="5"/>
  <c r="E5" i="6"/>
  <c r="D5" i="6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3" i="5" l="1"/>
  <c r="F3" i="5"/>
  <c r="F1" i="5"/>
  <c r="D1" i="5"/>
  <c r="D1" i="6"/>
  <c r="D3" i="6"/>
  <c r="F3" i="6"/>
  <c r="F1" i="6"/>
  <c r="G14" i="6" l="1"/>
  <c r="F20" i="6"/>
  <c r="F16" i="6"/>
  <c r="F15" i="6"/>
  <c r="F14" i="6"/>
  <c r="F10" i="6"/>
  <c r="F9" i="6"/>
  <c r="A7" i="6"/>
  <c r="A9" i="6" s="1"/>
  <c r="A11" i="6" s="1"/>
  <c r="A13" i="6" s="1"/>
  <c r="A15" i="6" s="1"/>
  <c r="A17" i="6" s="1"/>
  <c r="A19" i="6" s="1"/>
  <c r="F6" i="6"/>
  <c r="F12" i="6" l="1"/>
  <c r="F18" i="6"/>
  <c r="F8" i="6"/>
  <c r="F13" i="6"/>
  <c r="F19" i="6"/>
  <c r="H14" i="6"/>
  <c r="F5" i="6"/>
  <c r="F7" i="6"/>
  <c r="F11" i="6"/>
  <c r="F17" i="6"/>
  <c r="G5" i="6"/>
  <c r="G7" i="6"/>
  <c r="G8" i="6"/>
  <c r="G9" i="6"/>
  <c r="H9" i="6" s="1"/>
  <c r="I9" i="6" s="1"/>
  <c r="G10" i="6"/>
  <c r="H10" i="6" s="1"/>
  <c r="G11" i="6"/>
  <c r="G12" i="6"/>
  <c r="H12" i="6" s="1"/>
  <c r="G13" i="6"/>
  <c r="G15" i="6"/>
  <c r="H15" i="6" s="1"/>
  <c r="G16" i="6"/>
  <c r="H16" i="6" s="1"/>
  <c r="G17" i="6"/>
  <c r="G18" i="6"/>
  <c r="H18" i="6" s="1"/>
  <c r="G19" i="6"/>
  <c r="H19" i="6" s="1"/>
  <c r="G20" i="6"/>
  <c r="H20" i="6" s="1"/>
  <c r="G6" i="6"/>
  <c r="H6" i="6" s="1"/>
  <c r="G19" i="5"/>
  <c r="G11" i="5"/>
  <c r="G7" i="5"/>
  <c r="A7" i="5"/>
  <c r="A9" i="5" s="1"/>
  <c r="A11" i="5" s="1"/>
  <c r="A13" i="5" s="1"/>
  <c r="A15" i="5" s="1"/>
  <c r="A17" i="5" s="1"/>
  <c r="A19" i="5" s="1"/>
  <c r="G5" i="5"/>
  <c r="I15" i="6" l="1"/>
  <c r="I19" i="6"/>
  <c r="H13" i="6"/>
  <c r="I13" i="6" s="1"/>
  <c r="H8" i="6"/>
  <c r="H11" i="6"/>
  <c r="I11" i="6" s="1"/>
  <c r="H17" i="6"/>
  <c r="I17" i="6" s="1"/>
  <c r="H7" i="6"/>
  <c r="H5" i="6"/>
  <c r="I5" i="6" s="1"/>
  <c r="G10" i="5"/>
  <c r="G14" i="5"/>
  <c r="G15" i="5"/>
  <c r="G20" i="5"/>
  <c r="G8" i="5"/>
  <c r="G12" i="5"/>
  <c r="G16" i="5"/>
  <c r="G6" i="5"/>
  <c r="G9" i="5"/>
  <c r="G13" i="5"/>
  <c r="G18" i="5"/>
  <c r="G17" i="5"/>
  <c r="F18" i="5"/>
  <c r="F20" i="5"/>
  <c r="H20" i="5" s="1"/>
  <c r="F6" i="5"/>
  <c r="F12" i="5"/>
  <c r="F14" i="5"/>
  <c r="F16" i="5"/>
  <c r="F8" i="5"/>
  <c r="H8" i="5" s="1"/>
  <c r="F9" i="5"/>
  <c r="F10" i="5"/>
  <c r="F19" i="5"/>
  <c r="H19" i="5" s="1"/>
  <c r="I19" i="5" s="1"/>
  <c r="F13" i="5"/>
  <c r="H13" i="5" s="1"/>
  <c r="F15" i="5"/>
  <c r="F17" i="5"/>
  <c r="F5" i="5"/>
  <c r="H5" i="5" s="1"/>
  <c r="F7" i="5"/>
  <c r="H7" i="5" s="1"/>
  <c r="I7" i="5" s="1"/>
  <c r="F11" i="5"/>
  <c r="H11" i="5" s="1"/>
  <c r="H10" i="5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A7" i="4"/>
  <c r="A9" i="4" s="1"/>
  <c r="A11" i="4" s="1"/>
  <c r="A13" i="4" s="1"/>
  <c r="A15" i="4" s="1"/>
  <c r="A17" i="4" s="1"/>
  <c r="A19" i="4" s="1"/>
  <c r="G6" i="4"/>
  <c r="F6" i="4"/>
  <c r="G5" i="4"/>
  <c r="F5" i="4"/>
  <c r="I7" i="6" l="1"/>
  <c r="H14" i="5"/>
  <c r="I13" i="5" s="1"/>
  <c r="H15" i="5"/>
  <c r="I15" i="5" s="1"/>
  <c r="H16" i="5"/>
  <c r="H17" i="5"/>
  <c r="H6" i="5"/>
  <c r="I5" i="5" s="1"/>
  <c r="H18" i="5"/>
  <c r="H11" i="4"/>
  <c r="H9" i="5"/>
  <c r="I9" i="5" s="1"/>
  <c r="H12" i="5"/>
  <c r="I11" i="5" s="1"/>
  <c r="H18" i="4"/>
  <c r="H19" i="4"/>
  <c r="H20" i="4"/>
  <c r="H10" i="4"/>
  <c r="H17" i="4"/>
  <c r="I17" i="4" s="1"/>
  <c r="H7" i="4"/>
  <c r="H16" i="4"/>
  <c r="H6" i="4"/>
  <c r="H8" i="4"/>
  <c r="H13" i="4"/>
  <c r="H14" i="4"/>
  <c r="H5" i="4"/>
  <c r="I5" i="4" s="1"/>
  <c r="H9" i="4"/>
  <c r="I9" i="4" s="1"/>
  <c r="H12" i="4"/>
  <c r="H15" i="4"/>
  <c r="I15" i="4" s="1"/>
  <c r="I17" i="5" l="1"/>
  <c r="I13" i="4"/>
  <c r="I7" i="4"/>
  <c r="I19" i="4"/>
  <c r="I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 Rouca</author>
    <author>chrouca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Moyenne arrondie des CpR sur ces 9 trous</t>
        </r>
      </text>
    </comment>
    <comment ref="F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Moyenne des CpR Aller + moyenne des CpR Retour</t>
        </r>
      </text>
    </comment>
    <comment ref="E4" authorId="0" shapeId="0" xr:uid="{488D5CC2-5B4A-419C-A956-018BD3811DE3}">
      <text>
        <r>
          <rPr>
            <b/>
            <sz val="9"/>
            <color indexed="81"/>
            <rFont val="Tahoma"/>
            <family val="2"/>
          </rPr>
          <t>Selon la liste des joueurs saisie dans la feuille Joueurs.</t>
        </r>
      </text>
    </comment>
    <comment ref="F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Valeur moyenne 57
web.ffgolf.org/slope/</t>
        </r>
      </text>
    </comment>
    <comment ref="G4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Scratch score standard, environ 36
web.ffgolf.org/slope/</t>
        </r>
      </text>
    </comment>
    <comment ref="H4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Handicap de jeu du joueur</t>
        </r>
      </text>
    </comment>
    <comment ref="I4" authorId="1" shapeId="0" xr:uid="{E5806125-D7C2-4354-8382-FA7EBF8AFA52}">
      <text>
        <r>
          <rPr>
            <sz val="9"/>
            <color indexed="81"/>
            <rFont val="Tahoma"/>
            <family val="2"/>
          </rPr>
          <t>http://www.ffgolf.org/Golf-amateur/Competitions/Formules-de-jeu
Voir tableau sur la feuille HcpJE%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 Rouca</author>
    <author>chrouca</author>
  </authors>
  <commentList>
    <comment ref="D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Moyenne arrondie des CpR sur ces 9 trous</t>
        </r>
      </text>
    </comment>
    <comment ref="F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Moyenne des CpR Aller + moyenne des CpR Retour</t>
        </r>
      </text>
    </comment>
    <comment ref="E4" authorId="0" shapeId="0" xr:uid="{72116B67-0B95-4EA6-A707-485B96712CB0}">
      <text>
        <r>
          <rPr>
            <b/>
            <sz val="9"/>
            <color indexed="81"/>
            <rFont val="Tahoma"/>
            <family val="2"/>
          </rPr>
          <t>Selon la liste des joueurs saisie dans la feuille Joueurs.</t>
        </r>
      </text>
    </comment>
    <comment ref="F4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Valeur moyenne 57
web.ffgolf.org/slope/</t>
        </r>
      </text>
    </comment>
    <comment ref="G4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Scratch score standard, environ 36
web.ffgolf.org/slope/</t>
        </r>
      </text>
    </comment>
    <comment ref="H4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Handicap de jeu du joueur</t>
        </r>
      </text>
    </comment>
    <comment ref="I4" authorId="1" shapeId="0" xr:uid="{AD6BCE55-A074-4996-AD3E-B09015C8B4B5}">
      <text>
        <r>
          <rPr>
            <sz val="9"/>
            <color indexed="81"/>
            <rFont val="Tahoma"/>
            <family val="2"/>
          </rPr>
          <t>http://www.ffgolf.org/Golf-amateur/Competitions/Formules-de-jeu
Voir tableau sur la feuille HcpJE%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 Rouca</author>
    <author>chrouca</author>
  </authors>
  <commentList>
    <comment ref="I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Le Par, les Slopes et les SSS sont bien sûr à modifier selon le golf où se jouent les rencontres.
</t>
        </r>
      </text>
    </comment>
    <comment ref="E4" authorId="0" shapeId="0" xr:uid="{9AB1745F-6FF8-4543-AAAF-0711776BDB6E}">
      <text>
        <r>
          <rPr>
            <b/>
            <sz val="9"/>
            <color indexed="81"/>
            <rFont val="Tahoma"/>
            <family val="2"/>
          </rPr>
          <t>Selon la liste des joueurs saisie dans la feuille Joueurs.</t>
        </r>
      </text>
    </comment>
    <comment ref="F4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Entre 55 et 155
Valeur moyenne 113
web.ffgolf.org/slope/</t>
        </r>
      </text>
    </comment>
    <comment ref="G4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Scratch score standard, environ 72
web.ffgolf.org/slope/</t>
        </r>
      </text>
    </comment>
    <comment ref="H4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Handicap de jeu du joueur</t>
        </r>
      </text>
    </comment>
    <comment ref="I4" authorId="1" shapeId="0" xr:uid="{00000000-0006-0000-0200-000005000000}">
      <text>
        <r>
          <rPr>
            <sz val="9"/>
            <color indexed="81"/>
            <rFont val="Tahoma"/>
            <family val="2"/>
          </rPr>
          <t>http://www.ffgolf.org/Golf-amateur/Competitions/Formules-de-jeu
Voir tableau sur la feuille HcpJE%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 Rouca</author>
  </authors>
  <commentList>
    <comment ref="A6" authorId="0" shapeId="0" xr:uid="{0B4A2630-715B-4A74-BA7A-14B0337A0573}">
      <text>
        <r>
          <rPr>
            <b/>
            <sz val="9"/>
            <color indexed="81"/>
            <rFont val="Tahoma"/>
            <family val="2"/>
          </rPr>
          <t>Valeur par défaut : 5</t>
        </r>
      </text>
    </comment>
  </commentList>
</comments>
</file>

<file path=xl/sharedStrings.xml><?xml version="1.0" encoding="utf-8"?>
<sst xmlns="http://schemas.openxmlformats.org/spreadsheetml/2006/main" count="137" uniqueCount="41">
  <si>
    <t>Slope F :</t>
  </si>
  <si>
    <t>SSS F :</t>
  </si>
  <si>
    <t>Slope H :</t>
  </si>
  <si>
    <t>SSS H :</t>
  </si>
  <si>
    <t>Départs</t>
  </si>
  <si>
    <t>Sexe</t>
  </si>
  <si>
    <t>Index</t>
  </si>
  <si>
    <t>Slope</t>
  </si>
  <si>
    <t>SSS</t>
  </si>
  <si>
    <t>HcpJ</t>
  </si>
  <si>
    <t>F</t>
  </si>
  <si>
    <t>H</t>
  </si>
  <si>
    <t>Un départ</t>
  </si>
  <si>
    <t>toutes les</t>
  </si>
  <si>
    <t>HCP
selon les règles
fédérales</t>
  </si>
  <si>
    <t>CpR :</t>
  </si>
  <si>
    <t>/</t>
  </si>
  <si>
    <t>NOMS Prénoms</t>
  </si>
  <si>
    <t>NOM Prénom1</t>
  </si>
  <si>
    <t>NOM Prénom2</t>
  </si>
  <si>
    <t>NOM Prénom3</t>
  </si>
  <si>
    <t>NOM Prénom4</t>
  </si>
  <si>
    <t>NOM Prénom5</t>
  </si>
  <si>
    <t>NOM Prénom6</t>
  </si>
  <si>
    <t>NOM Prénom7</t>
  </si>
  <si>
    <t>NOM Prénom8</t>
  </si>
  <si>
    <t>NOM Prénom9</t>
  </si>
  <si>
    <t>NOM Prénom10</t>
  </si>
  <si>
    <t>NOM Prénom11</t>
  </si>
  <si>
    <t>NOM Prénom12</t>
  </si>
  <si>
    <t>NOM Prénom13</t>
  </si>
  <si>
    <t>NOM Prénom14</t>
  </si>
  <si>
    <t>NOM Prénom15</t>
  </si>
  <si>
    <t>NOM Prénom16</t>
  </si>
  <si>
    <t>Sexes</t>
  </si>
  <si>
    <t>Mon Golf</t>
  </si>
  <si>
    <t>HANDICAP DE JEU DE L'ÉQUIPE</t>
  </si>
  <si>
    <t>joueur selon les formules du tableau ci-dessous.</t>
  </si>
  <si>
    <t>de ce tableau en utilisant la cellule A3.</t>
  </si>
  <si>
    <t>L'organisateur peut faire varier la somme des pourcentages (de 50% à 100%)</t>
  </si>
  <si>
    <t>Le handicap de jeu de l'équipe est calculé en prenant un pourcentage de chaque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</si>
</sst>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&quot; joueurs&quot;"/>
    <numFmt numFmtId="165" formatCode="&quot;Joueur &quot;0"/>
    <numFmt numFmtId="166" formatCode="0.0"/>
    <numFmt numFmtId="167" formatCode="&quot;Par &quot;0"/>
    <numFmt numFmtId="168" formatCode="0&quot; minutes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Symbol"/>
      <family val="1"/>
      <charset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2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9" fontId="0" fillId="0" borderId="1" xfId="0" applyNumberFormat="1" applyBorder="1"/>
    <xf numFmtId="164" fontId="0" fillId="0" borderId="2" xfId="0" applyNumberFormat="1" applyBorder="1"/>
    <xf numFmtId="165" fontId="0" fillId="0" borderId="4" xfId="0" applyNumberFormat="1" applyBorder="1"/>
    <xf numFmtId="165" fontId="0" fillId="0" borderId="6" xfId="0" applyNumberFormat="1" applyBorder="1"/>
    <xf numFmtId="9" fontId="0" fillId="0" borderId="7" xfId="0" applyNumberFormat="1" applyBorder="1"/>
    <xf numFmtId="0" fontId="0" fillId="0" borderId="7" xfId="0" applyBorder="1"/>
    <xf numFmtId="0" fontId="0" fillId="0" borderId="0" xfId="0" applyProtection="1"/>
    <xf numFmtId="0" fontId="1" fillId="0" borderId="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166" fontId="1" fillId="0" borderId="13" xfId="0" applyNumberFormat="1" applyFont="1" applyBorder="1" applyAlignment="1" applyProtection="1">
      <alignment horizontal="center" vertical="center"/>
    </xf>
    <xf numFmtId="1" fontId="1" fillId="0" borderId="13" xfId="0" applyNumberFormat="1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16" xfId="0" applyBorder="1" applyAlignment="1" applyProtection="1">
      <alignment horizontal="center"/>
      <protection locked="0"/>
    </xf>
    <xf numFmtId="166" fontId="0" fillId="0" borderId="17" xfId="0" applyNumberFormat="1" applyFill="1" applyBorder="1" applyProtection="1">
      <protection locked="0"/>
    </xf>
    <xf numFmtId="1" fontId="0" fillId="3" borderId="14" xfId="0" applyNumberFormat="1" applyFill="1" applyBorder="1" applyProtection="1"/>
    <xf numFmtId="166" fontId="0" fillId="3" borderId="14" xfId="0" applyNumberFormat="1" applyFill="1" applyBorder="1" applyProtection="1"/>
    <xf numFmtId="0" fontId="0" fillId="0" borderId="9" xfId="0" applyBorder="1" applyAlignment="1" applyProtection="1">
      <alignment horizontal="center"/>
      <protection locked="0"/>
    </xf>
    <xf numFmtId="166" fontId="0" fillId="0" borderId="10" xfId="0" applyNumberFormat="1" applyBorder="1" applyProtection="1">
      <protection locked="0"/>
    </xf>
    <xf numFmtId="1" fontId="0" fillId="4" borderId="19" xfId="0" applyNumberFormat="1" applyFill="1" applyBorder="1" applyProtection="1"/>
    <xf numFmtId="166" fontId="0" fillId="4" borderId="19" xfId="0" applyNumberFormat="1" applyFill="1" applyBorder="1" applyProtection="1"/>
    <xf numFmtId="166" fontId="0" fillId="0" borderId="17" xfId="0" applyNumberFormat="1" applyBorder="1" applyProtection="1">
      <protection locked="0"/>
    </xf>
    <xf numFmtId="1" fontId="0" fillId="4" borderId="14" xfId="0" applyNumberFormat="1" applyFill="1" applyBorder="1" applyProtection="1"/>
    <xf numFmtId="166" fontId="0" fillId="4" borderId="14" xfId="0" applyNumberFormat="1" applyFill="1" applyBorder="1" applyProtection="1"/>
    <xf numFmtId="166" fontId="0" fillId="0" borderId="10" xfId="0" applyNumberFormat="1" applyFill="1" applyBorder="1" applyProtection="1">
      <protection locked="0"/>
    </xf>
    <xf numFmtId="1" fontId="0" fillId="3" borderId="19" xfId="0" applyNumberFormat="1" applyFill="1" applyBorder="1" applyProtection="1"/>
    <xf numFmtId="166" fontId="0" fillId="3" borderId="19" xfId="0" applyNumberFormat="1" applyFill="1" applyBorder="1" applyProtection="1"/>
    <xf numFmtId="0" fontId="7" fillId="0" borderId="0" xfId="0" applyFon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1" fontId="0" fillId="0" borderId="0" xfId="0" applyNumberFormat="1" applyProtection="1"/>
    <xf numFmtId="166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protection locked="0"/>
    </xf>
    <xf numFmtId="0" fontId="2" fillId="5" borderId="9" xfId="0" applyFont="1" applyFill="1" applyBorder="1" applyAlignment="1" applyProtection="1">
      <alignment horizontal="right" vertical="center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right"/>
    </xf>
    <xf numFmtId="166" fontId="5" fillId="5" borderId="9" xfId="0" applyNumberFormat="1" applyFont="1" applyFill="1" applyBorder="1" applyAlignment="1" applyProtection="1">
      <protection locked="0"/>
    </xf>
    <xf numFmtId="0" fontId="2" fillId="0" borderId="0" xfId="0" applyFont="1" applyAlignment="1" applyProtection="1">
      <alignment vertical="center"/>
    </xf>
    <xf numFmtId="168" fontId="2" fillId="0" borderId="9" xfId="0" applyNumberFormat="1" applyFon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right"/>
    </xf>
    <xf numFmtId="166" fontId="5" fillId="2" borderId="0" xfId="0" applyNumberFormat="1" applyFont="1" applyFill="1" applyAlignment="1" applyProtection="1">
      <protection locked="0"/>
    </xf>
    <xf numFmtId="1" fontId="0" fillId="0" borderId="14" xfId="0" applyNumberFormat="1" applyBorder="1" applyProtection="1"/>
    <xf numFmtId="1" fontId="0" fillId="0" borderId="19" xfId="0" applyNumberFormat="1" applyBorder="1" applyProtection="1"/>
    <xf numFmtId="166" fontId="0" fillId="0" borderId="14" xfId="0" applyNumberFormat="1" applyBorder="1" applyProtection="1"/>
    <xf numFmtId="166" fontId="0" fillId="0" borderId="19" xfId="0" applyNumberFormat="1" applyBorder="1" applyProtection="1"/>
    <xf numFmtId="0" fontId="1" fillId="0" borderId="5" xfId="0" applyFont="1" applyBorder="1"/>
    <xf numFmtId="0" fontId="1" fillId="0" borderId="8" xfId="0" applyFont="1" applyBorder="1"/>
    <xf numFmtId="0" fontId="1" fillId="0" borderId="0" xfId="0" applyFont="1"/>
    <xf numFmtId="0" fontId="4" fillId="0" borderId="0" xfId="0" quotePrefix="1" applyFont="1" applyFill="1" applyAlignment="1" applyProtection="1">
      <alignment horizontal="center"/>
    </xf>
    <xf numFmtId="0" fontId="0" fillId="1" borderId="0" xfId="0" applyFill="1"/>
    <xf numFmtId="166" fontId="0" fillId="0" borderId="0" xfId="0" applyNumberFormat="1"/>
    <xf numFmtId="0" fontId="0" fillId="1" borderId="0" xfId="0" applyFill="1" applyProtection="1">
      <protection locked="0"/>
    </xf>
    <xf numFmtId="0" fontId="0" fillId="1" borderId="0" xfId="0" applyFill="1" applyAlignment="1" applyProtection="1">
      <alignment horizontal="center"/>
      <protection locked="0"/>
    </xf>
    <xf numFmtId="166" fontId="0" fillId="1" borderId="0" xfId="0" applyNumberFormat="1" applyFill="1" applyProtection="1">
      <protection locked="0"/>
    </xf>
    <xf numFmtId="1" fontId="0" fillId="1" borderId="0" xfId="0" applyNumberFormat="1" applyFill="1" applyProtection="1"/>
    <xf numFmtId="166" fontId="0" fillId="1" borderId="0" xfId="0" applyNumberFormat="1" applyFill="1" applyProtection="1"/>
    <xf numFmtId="0" fontId="2" fillId="0" borderId="15" xfId="0" applyFont="1" applyBorder="1" applyAlignment="1" applyProtection="1">
      <alignment vertical="center"/>
    </xf>
    <xf numFmtId="0" fontId="2" fillId="2" borderId="16" xfId="0" applyFont="1" applyFill="1" applyBorder="1" applyAlignment="1" applyProtection="1">
      <alignment horizontal="right" vertical="center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right"/>
    </xf>
    <xf numFmtId="166" fontId="5" fillId="2" borderId="16" xfId="0" applyNumberFormat="1" applyFont="1" applyFill="1" applyBorder="1" applyAlignment="1" applyProtection="1">
      <protection locked="0"/>
    </xf>
    <xf numFmtId="0" fontId="2" fillId="0" borderId="2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protection locked="0"/>
    </xf>
    <xf numFmtId="168" fontId="2" fillId="0" borderId="18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" borderId="0" xfId="0" applyFill="1" applyAlignment="1">
      <alignment horizont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4" fillId="6" borderId="21" xfId="0" applyFont="1" applyFill="1" applyBorder="1" applyAlignment="1" applyProtection="1">
      <alignment horizontal="center"/>
    </xf>
    <xf numFmtId="0" fontId="11" fillId="0" borderId="0" xfId="0" applyFont="1"/>
    <xf numFmtId="0" fontId="12" fillId="0" borderId="0" xfId="0" applyFont="1"/>
    <xf numFmtId="164" fontId="0" fillId="0" borderId="3" xfId="0" applyNumberFormat="1" applyFont="1" applyBorder="1"/>
    <xf numFmtId="9" fontId="0" fillId="0" borderId="5" xfId="0" applyNumberFormat="1" applyFont="1" applyBorder="1"/>
    <xf numFmtId="20" fontId="0" fillId="0" borderId="14" xfId="0" applyNumberFormat="1" applyBorder="1" applyAlignment="1" applyProtection="1">
      <alignment horizontal="center" vertical="center"/>
      <protection locked="0"/>
    </xf>
    <xf numFmtId="20" fontId="0" fillId="0" borderId="19" xfId="0" applyNumberForma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167" fontId="3" fillId="0" borderId="16" xfId="0" applyNumberFormat="1" applyFont="1" applyBorder="1" applyAlignment="1" applyProtection="1">
      <alignment horizontal="center" vertical="center"/>
      <protection locked="0"/>
    </xf>
    <xf numFmtId="167" fontId="3" fillId="0" borderId="0" xfId="0" applyNumberFormat="1" applyFont="1" applyBorder="1" applyAlignment="1" applyProtection="1">
      <alignment horizontal="center" vertical="center"/>
      <protection locked="0"/>
    </xf>
    <xf numFmtId="167" fontId="3" fillId="0" borderId="9" xfId="0" applyNumberFormat="1" applyFont="1" applyBorder="1" applyAlignment="1" applyProtection="1">
      <alignment horizontal="center" vertical="center"/>
      <protection locked="0"/>
    </xf>
    <xf numFmtId="167" fontId="3" fillId="0" borderId="0" xfId="0" applyNumberFormat="1" applyFont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42"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5050"/>
      <color rgb="FFFFFF66"/>
      <color rgb="FFFF0000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pm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ugouard"/>
      <sheetName val="Étiolles"/>
    </sheetNames>
    <sheetDataSet>
      <sheetData sheetId="0" refreshError="1"/>
      <sheetData sheetId="1">
        <row r="1">
          <cell r="B1">
            <v>72</v>
          </cell>
          <cell r="D1">
            <v>119</v>
          </cell>
          <cell r="F1">
            <v>71.5</v>
          </cell>
        </row>
        <row r="3">
          <cell r="D3">
            <v>121</v>
          </cell>
          <cell r="F3">
            <v>69.5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79"/>
  <sheetViews>
    <sheetView zoomScale="115" zoomScaleNormal="115" workbookViewId="0">
      <pane ySplit="4" topLeftCell="A5" activePane="bottomLeft" state="frozen"/>
      <selection pane="bottomLeft" activeCell="E4" sqref="E4"/>
    </sheetView>
  </sheetViews>
  <sheetFormatPr baseColWidth="10" defaultColWidth="11.44140625" defaultRowHeight="14.4" x14ac:dyDescent="0.3"/>
  <cols>
    <col min="1" max="1" width="11.77734375" style="8" bestFit="1" customWidth="1"/>
    <col min="2" max="2" width="14.6640625" style="8" bestFit="1" customWidth="1"/>
    <col min="3" max="3" width="12.33203125" style="8" bestFit="1" customWidth="1"/>
    <col min="4" max="4" width="7.44140625" style="35" customWidth="1"/>
    <col min="5" max="5" width="11.44140625" style="34"/>
    <col min="6" max="6" width="11.44140625" style="33"/>
    <col min="7" max="7" width="11.44140625" style="34"/>
    <col min="8" max="8" width="11.44140625" style="33"/>
    <col min="9" max="9" width="17.6640625" style="33" customWidth="1"/>
    <col min="10" max="16384" width="11.44140625" style="8"/>
  </cols>
  <sheetData>
    <row r="1" spans="1:11" ht="15.6" customHeight="1" x14ac:dyDescent="0.3">
      <c r="A1" s="64" t="s">
        <v>12</v>
      </c>
      <c r="B1" s="98">
        <v>36</v>
      </c>
      <c r="C1" s="65" t="s">
        <v>0</v>
      </c>
      <c r="D1" s="66">
        <f>ROUNDUP('18 trous'!Slope_F*D$2/F$2,0)</f>
        <v>57</v>
      </c>
      <c r="E1" s="67" t="s">
        <v>1</v>
      </c>
      <c r="F1" s="68">
        <f>ROUNDUP('18 trous'!SSS_F*D$2/F$2,1)</f>
        <v>33.200000000000003</v>
      </c>
      <c r="H1" s="80"/>
      <c r="I1" s="95" t="s">
        <v>35</v>
      </c>
    </row>
    <row r="2" spans="1:11" ht="15.6" customHeight="1" x14ac:dyDescent="0.3">
      <c r="A2" s="69" t="s">
        <v>13</v>
      </c>
      <c r="B2" s="99"/>
      <c r="C2" s="70" t="s">
        <v>15</v>
      </c>
      <c r="D2" s="71">
        <v>9</v>
      </c>
      <c r="E2" s="72" t="s">
        <v>16</v>
      </c>
      <c r="F2" s="73">
        <v>19</v>
      </c>
      <c r="G2" s="81"/>
      <c r="H2" s="81"/>
      <c r="I2" s="96"/>
    </row>
    <row r="3" spans="1:11" ht="15.6" customHeight="1" x14ac:dyDescent="0.3">
      <c r="A3" s="74">
        <v>10</v>
      </c>
      <c r="B3" s="100"/>
      <c r="C3" s="39" t="s">
        <v>2</v>
      </c>
      <c r="D3" s="40">
        <f>ROUNDUP('18 trous'!Slope_H*D$2/F$2,0)</f>
        <v>60</v>
      </c>
      <c r="E3" s="41" t="s">
        <v>3</v>
      </c>
      <c r="F3" s="42">
        <f>ROUNDUP('18 trous'!SSS_H*D$2/F$2,1)</f>
        <v>33.9</v>
      </c>
      <c r="G3" s="82"/>
      <c r="H3" s="82"/>
      <c r="I3" s="97"/>
    </row>
    <row r="4" spans="1:11" s="14" customFormat="1" ht="50.1" customHeight="1" x14ac:dyDescent="0.3">
      <c r="A4" s="9" t="s">
        <v>4</v>
      </c>
      <c r="B4" s="75" t="s">
        <v>17</v>
      </c>
      <c r="C4" s="76"/>
      <c r="D4" s="10" t="s">
        <v>5</v>
      </c>
      <c r="E4" s="11" t="s">
        <v>6</v>
      </c>
      <c r="F4" s="12" t="s">
        <v>7</v>
      </c>
      <c r="G4" s="11" t="s">
        <v>8</v>
      </c>
      <c r="H4" s="12" t="s">
        <v>9</v>
      </c>
      <c r="I4" s="13" t="s">
        <v>14</v>
      </c>
    </row>
    <row r="5" spans="1:11" s="14" customFormat="1" ht="14.4" customHeight="1" x14ac:dyDescent="0.3">
      <c r="A5" s="88">
        <v>0.3888888888888889</v>
      </c>
      <c r="B5" s="93" t="s">
        <v>18</v>
      </c>
      <c r="C5" s="94"/>
      <c r="D5" s="15" t="str">
        <f t="shared" ref="D5:D20" si="0">INDEX(Sexes,MATCH($B5,NOMS_Prénoms,0))</f>
        <v>H</v>
      </c>
      <c r="E5" s="16">
        <f t="shared" ref="E5:E20" si="1">INDEX(Index,MATCH($B5,NOMS_Prénoms,0))</f>
        <v>18.5</v>
      </c>
      <c r="F5" s="17">
        <f t="shared" ref="F5" si="2">IF($D5="F",Slope_F,Slope_H)</f>
        <v>60</v>
      </c>
      <c r="G5" s="18">
        <f t="shared" ref="G5" si="3">IF($D5="F",SSS_F,SSS_H)</f>
        <v>33.9</v>
      </c>
      <c r="H5" s="24">
        <f t="shared" ref="H5" si="4">IF(E5*F5/113+G5-Par&lt;0,0,IF(E5&gt;36,ROUND(36*F5/113+G5-Par,0),ROUND(E5*F5/113+G5-Par,0)))</f>
        <v>8</v>
      </c>
      <c r="I5" s="90">
        <f>ROUND(LARGE($H5:$H6,2)*LARGE(deuxJ,1)+LARGE($H5:$H6,1)*LARGE(deuxJ,2),0)</f>
        <v>2</v>
      </c>
    </row>
    <row r="6" spans="1:11" s="14" customFormat="1" ht="14.4" customHeight="1" x14ac:dyDescent="0.3">
      <c r="A6" s="89"/>
      <c r="B6" s="91" t="s">
        <v>19</v>
      </c>
      <c r="C6" s="92"/>
      <c r="D6" s="19" t="str">
        <f t="shared" si="0"/>
        <v>H</v>
      </c>
      <c r="E6" s="26">
        <f t="shared" si="1"/>
        <v>10.199999999999999</v>
      </c>
      <c r="F6" s="27">
        <f t="shared" ref="F6:F20" si="5">IF($D6="F",Slope_F,Slope_H)</f>
        <v>60</v>
      </c>
      <c r="G6" s="28">
        <f t="shared" ref="G6:G20" si="6">IF($D6="F",SSS_F,SSS_H)</f>
        <v>33.9</v>
      </c>
      <c r="H6" s="27">
        <f t="shared" ref="H6" si="7">IF(E6*F6/113+G6-Par&lt;0,0,IF(E6&gt;36,ROUND(36*F6/113+G6-Par,0),ROUND(E6*F6/113+G6-Par,0)))</f>
        <v>3</v>
      </c>
      <c r="I6" s="90"/>
    </row>
    <row r="7" spans="1:11" s="14" customFormat="1" ht="14.4" customHeight="1" x14ac:dyDescent="0.3">
      <c r="A7" s="88">
        <f>A5+A$3/24/60</f>
        <v>0.39583333333333331</v>
      </c>
      <c r="B7" s="93" t="s">
        <v>20</v>
      </c>
      <c r="C7" s="94"/>
      <c r="D7" s="15" t="str">
        <f t="shared" si="0"/>
        <v>F</v>
      </c>
      <c r="E7" s="23">
        <f t="shared" si="1"/>
        <v>20.5</v>
      </c>
      <c r="F7" s="49">
        <f t="shared" si="5"/>
        <v>57</v>
      </c>
      <c r="G7" s="51">
        <f t="shared" si="6"/>
        <v>33.200000000000003</v>
      </c>
      <c r="H7" s="49">
        <f t="shared" ref="H7:H10" si="8">IF(E7*F7/113+G7-Par&lt;0,0,IF(E7&gt;36,ROUND(36*F7/113+G7-Par,0),ROUND(E7*F7/113+G7-Par,0)))</f>
        <v>8</v>
      </c>
      <c r="I7" s="90">
        <f>ROUND(LARGE($H7:$H8,2)*LARGE(deuxJ,1)+LARGE($H7:$H8,1)*LARGE(deuxJ,2),0)</f>
        <v>4</v>
      </c>
    </row>
    <row r="8" spans="1:11" s="14" customFormat="1" ht="14.4" customHeight="1" x14ac:dyDescent="0.3">
      <c r="A8" s="89"/>
      <c r="B8" s="91" t="s">
        <v>21</v>
      </c>
      <c r="C8" s="92"/>
      <c r="D8" s="19" t="str">
        <f t="shared" si="0"/>
        <v>H</v>
      </c>
      <c r="E8" s="20">
        <f t="shared" si="1"/>
        <v>19.399999999999999</v>
      </c>
      <c r="F8" s="50">
        <f t="shared" si="5"/>
        <v>60</v>
      </c>
      <c r="G8" s="52">
        <f t="shared" si="6"/>
        <v>33.9</v>
      </c>
      <c r="H8" s="50">
        <f t="shared" si="8"/>
        <v>8</v>
      </c>
      <c r="I8" s="90"/>
    </row>
    <row r="9" spans="1:11" x14ac:dyDescent="0.3">
      <c r="A9" s="88">
        <f>A7+A$3/24/60</f>
        <v>0.40277777777777773</v>
      </c>
      <c r="B9" s="93" t="s">
        <v>22</v>
      </c>
      <c r="C9" s="94"/>
      <c r="D9" s="15" t="str">
        <f t="shared" si="0"/>
        <v>F</v>
      </c>
      <c r="E9" s="16">
        <f t="shared" si="1"/>
        <v>20.5</v>
      </c>
      <c r="F9" s="17">
        <f t="shared" si="5"/>
        <v>57</v>
      </c>
      <c r="G9" s="18">
        <f t="shared" si="6"/>
        <v>33.200000000000003</v>
      </c>
      <c r="H9" s="24">
        <f t="shared" si="8"/>
        <v>8</v>
      </c>
      <c r="I9" s="90">
        <f>ROUND(LARGE($H9:$H10,2)*LARGE(deuxJ,1)+LARGE($H9:$H10,1)*LARGE(deuxJ,2),0)</f>
        <v>3</v>
      </c>
    </row>
    <row r="10" spans="1:11" ht="14.4" customHeight="1" x14ac:dyDescent="0.3">
      <c r="A10" s="89"/>
      <c r="B10" s="91" t="s">
        <v>23</v>
      </c>
      <c r="C10" s="92"/>
      <c r="D10" s="19" t="str">
        <f t="shared" si="0"/>
        <v>H</v>
      </c>
      <c r="E10" s="20">
        <f t="shared" si="1"/>
        <v>11.2</v>
      </c>
      <c r="F10" s="27">
        <f t="shared" si="5"/>
        <v>60</v>
      </c>
      <c r="G10" s="28">
        <f t="shared" si="6"/>
        <v>33.9</v>
      </c>
      <c r="H10" s="27">
        <f t="shared" si="8"/>
        <v>4</v>
      </c>
      <c r="I10" s="90"/>
    </row>
    <row r="11" spans="1:11" x14ac:dyDescent="0.3">
      <c r="A11" s="88">
        <f>A9+A$3/24/60</f>
        <v>0.40972222222222215</v>
      </c>
      <c r="B11" s="93" t="s">
        <v>24</v>
      </c>
      <c r="C11" s="94"/>
      <c r="D11" s="15" t="str">
        <f t="shared" si="0"/>
        <v>H</v>
      </c>
      <c r="E11" s="23">
        <f t="shared" si="1"/>
        <v>13.1</v>
      </c>
      <c r="F11" s="24">
        <f t="shared" si="5"/>
        <v>60</v>
      </c>
      <c r="G11" s="25">
        <f t="shared" si="6"/>
        <v>33.9</v>
      </c>
      <c r="H11" s="24">
        <f t="shared" ref="H11:H20" si="9">IF(E11*F11/113+G11-Par&lt;0,0,IF(E11&gt;36,ROUND(36*F11/113+G11-Par,0),ROUND(E11*F11/113+G11-Par,0)))</f>
        <v>5</v>
      </c>
      <c r="I11" s="90">
        <f>ROUND(LARGE($H11:$H12,2)*LARGE(deuxJ,1)+LARGE($H11:$H12,1)*LARGE(deuxJ,2),0)</f>
        <v>3</v>
      </c>
    </row>
    <row r="12" spans="1:11" x14ac:dyDescent="0.3">
      <c r="A12" s="89"/>
      <c r="B12" s="91" t="s">
        <v>25</v>
      </c>
      <c r="C12" s="92"/>
      <c r="D12" s="19" t="str">
        <f t="shared" si="0"/>
        <v>H</v>
      </c>
      <c r="E12" s="26">
        <f t="shared" si="1"/>
        <v>15.1</v>
      </c>
      <c r="F12" s="27">
        <f t="shared" si="5"/>
        <v>60</v>
      </c>
      <c r="G12" s="28">
        <f t="shared" si="6"/>
        <v>33.9</v>
      </c>
      <c r="H12" s="27">
        <f t="shared" si="9"/>
        <v>6</v>
      </c>
      <c r="I12" s="90"/>
    </row>
    <row r="13" spans="1:11" x14ac:dyDescent="0.3">
      <c r="A13" s="88">
        <f>A11+A$3/24/60</f>
        <v>0.41666666666666657</v>
      </c>
      <c r="B13" s="93" t="s">
        <v>26</v>
      </c>
      <c r="C13" s="94"/>
      <c r="D13" s="15" t="str">
        <f t="shared" si="0"/>
        <v>F</v>
      </c>
      <c r="E13" s="16">
        <f t="shared" si="1"/>
        <v>13.9</v>
      </c>
      <c r="F13" s="24">
        <f t="shared" si="5"/>
        <v>57</v>
      </c>
      <c r="G13" s="25">
        <f t="shared" si="6"/>
        <v>33.200000000000003</v>
      </c>
      <c r="H13" s="24">
        <f t="shared" si="9"/>
        <v>4</v>
      </c>
      <c r="I13" s="90">
        <f>ROUND(LARGE($H13:$H14,2)*LARGE(deuxJ,1)+LARGE($H13:$H14,1)*LARGE(deuxJ,2),0)</f>
        <v>3</v>
      </c>
      <c r="K13" s="29"/>
    </row>
    <row r="14" spans="1:11" x14ac:dyDescent="0.3">
      <c r="A14" s="89"/>
      <c r="B14" s="91" t="s">
        <v>27</v>
      </c>
      <c r="C14" s="92"/>
      <c r="D14" s="19" t="str">
        <f t="shared" si="0"/>
        <v>F</v>
      </c>
      <c r="E14" s="20">
        <f t="shared" si="1"/>
        <v>22.4</v>
      </c>
      <c r="F14" s="27">
        <f t="shared" si="5"/>
        <v>57</v>
      </c>
      <c r="G14" s="28">
        <f t="shared" si="6"/>
        <v>33.200000000000003</v>
      </c>
      <c r="H14" s="27">
        <f t="shared" si="9"/>
        <v>8</v>
      </c>
      <c r="I14" s="90"/>
    </row>
    <row r="15" spans="1:11" x14ac:dyDescent="0.3">
      <c r="A15" s="88">
        <f>A13+A$3/24/60</f>
        <v>0.42361111111111099</v>
      </c>
      <c r="B15" s="93" t="s">
        <v>28</v>
      </c>
      <c r="C15" s="94"/>
      <c r="D15" s="15" t="str">
        <f t="shared" si="0"/>
        <v>H</v>
      </c>
      <c r="E15" s="16">
        <f t="shared" si="1"/>
        <v>13</v>
      </c>
      <c r="F15" s="24">
        <f t="shared" si="5"/>
        <v>60</v>
      </c>
      <c r="G15" s="25">
        <f t="shared" si="6"/>
        <v>33.9</v>
      </c>
      <c r="H15" s="24">
        <f t="shared" si="9"/>
        <v>5</v>
      </c>
      <c r="I15" s="90">
        <f>ROUND(LARGE($H15:$H16,2)*LARGE(deuxJ,1)+LARGE($H15:$H16,1)*LARGE(deuxJ,2),0)</f>
        <v>4</v>
      </c>
    </row>
    <row r="16" spans="1:11" x14ac:dyDescent="0.3">
      <c r="A16" s="89"/>
      <c r="B16" s="91" t="s">
        <v>29</v>
      </c>
      <c r="C16" s="92"/>
      <c r="D16" s="19" t="str">
        <f t="shared" si="0"/>
        <v>H</v>
      </c>
      <c r="E16" s="26">
        <f t="shared" si="1"/>
        <v>54</v>
      </c>
      <c r="F16" s="21">
        <f t="shared" si="5"/>
        <v>60</v>
      </c>
      <c r="G16" s="22">
        <f t="shared" si="6"/>
        <v>33.9</v>
      </c>
      <c r="H16" s="27">
        <f t="shared" ref="H16" si="10">IF(E16*F16/113+G16-Par&lt;0,0,IF(E16&gt;36,ROUND(36*F16/113+G16-Par,0),ROUND(E16*F16/113+G16-Par,0)))</f>
        <v>17</v>
      </c>
      <c r="I16" s="90"/>
    </row>
    <row r="17" spans="1:11" x14ac:dyDescent="0.3">
      <c r="A17" s="88">
        <f>A15+A$3/24/60</f>
        <v>0.43055555555555541</v>
      </c>
      <c r="B17" s="93" t="s">
        <v>30</v>
      </c>
      <c r="C17" s="94"/>
      <c r="D17" s="15" t="str">
        <f t="shared" si="0"/>
        <v>H</v>
      </c>
      <c r="E17" s="16">
        <f t="shared" si="1"/>
        <v>21.2</v>
      </c>
      <c r="F17" s="17">
        <f t="shared" si="5"/>
        <v>60</v>
      </c>
      <c r="G17" s="18">
        <f t="shared" si="6"/>
        <v>33.9</v>
      </c>
      <c r="H17" s="24">
        <f t="shared" si="9"/>
        <v>9</v>
      </c>
      <c r="I17" s="90">
        <f>ROUND(LARGE($H17:$H18,2)*LARGE(deuxJ,1)+LARGE($H17:$H18,1)*LARGE(deuxJ,2),0)</f>
        <v>5</v>
      </c>
    </row>
    <row r="18" spans="1:11" x14ac:dyDescent="0.3">
      <c r="A18" s="89"/>
      <c r="B18" s="91" t="s">
        <v>31</v>
      </c>
      <c r="C18" s="92"/>
      <c r="D18" s="19" t="str">
        <f t="shared" si="0"/>
        <v>H</v>
      </c>
      <c r="E18" s="26">
        <f t="shared" si="1"/>
        <v>20.3</v>
      </c>
      <c r="F18" s="21">
        <f t="shared" si="5"/>
        <v>60</v>
      </c>
      <c r="G18" s="22">
        <f t="shared" si="6"/>
        <v>33.9</v>
      </c>
      <c r="H18" s="27">
        <f t="shared" si="9"/>
        <v>9</v>
      </c>
      <c r="I18" s="90"/>
    </row>
    <row r="19" spans="1:11" x14ac:dyDescent="0.3">
      <c r="A19" s="88">
        <f>A17+A$3/24/60</f>
        <v>0.43749999999999983</v>
      </c>
      <c r="B19" s="93" t="s">
        <v>32</v>
      </c>
      <c r="C19" s="94"/>
      <c r="D19" s="15" t="str">
        <f t="shared" si="0"/>
        <v>F</v>
      </c>
      <c r="E19" s="16">
        <f t="shared" si="1"/>
        <v>23.6</v>
      </c>
      <c r="F19" s="17">
        <f t="shared" si="5"/>
        <v>57</v>
      </c>
      <c r="G19" s="18">
        <f t="shared" si="6"/>
        <v>33.200000000000003</v>
      </c>
      <c r="H19" s="24">
        <f t="shared" si="9"/>
        <v>9</v>
      </c>
      <c r="I19" s="90">
        <f>ROUND(LARGE($H19:$H20,2)*LARGE(deuxJ,1)+LARGE($H19:$H20,1)*LARGE(deuxJ,2),0)</f>
        <v>5</v>
      </c>
    </row>
    <row r="20" spans="1:11" x14ac:dyDescent="0.3">
      <c r="A20" s="89"/>
      <c r="B20" s="91" t="s">
        <v>33</v>
      </c>
      <c r="C20" s="92"/>
      <c r="D20" s="19" t="str">
        <f t="shared" si="0"/>
        <v>H</v>
      </c>
      <c r="E20" s="26">
        <f t="shared" si="1"/>
        <v>28.7</v>
      </c>
      <c r="F20" s="21">
        <f t="shared" si="5"/>
        <v>60</v>
      </c>
      <c r="G20" s="22">
        <f t="shared" si="6"/>
        <v>33.9</v>
      </c>
      <c r="H20" s="27">
        <f t="shared" si="9"/>
        <v>13</v>
      </c>
      <c r="I20" s="90"/>
    </row>
    <row r="21" spans="1:11" s="33" customFormat="1" x14ac:dyDescent="0.3">
      <c r="A21" s="30"/>
      <c r="B21" s="30"/>
      <c r="C21" s="30"/>
      <c r="D21" s="31"/>
      <c r="E21" s="32"/>
      <c r="G21" s="34"/>
      <c r="J21" s="8"/>
      <c r="K21" s="8"/>
    </row>
    <row r="22" spans="1:11" s="33" customFormat="1" x14ac:dyDescent="0.3">
      <c r="A22" s="30"/>
      <c r="B22" s="30"/>
      <c r="C22" s="30"/>
      <c r="D22" s="31"/>
      <c r="E22" s="32"/>
      <c r="G22" s="34"/>
      <c r="J22" s="8"/>
      <c r="K22" s="8"/>
    </row>
    <row r="23" spans="1:11" s="33" customFormat="1" x14ac:dyDescent="0.3">
      <c r="A23" s="30"/>
      <c r="B23" s="30"/>
      <c r="C23" s="30"/>
      <c r="D23" s="31"/>
      <c r="E23" s="32"/>
      <c r="G23" s="34"/>
      <c r="J23" s="8"/>
      <c r="K23" s="8"/>
    </row>
    <row r="24" spans="1:11" s="33" customFormat="1" x14ac:dyDescent="0.3">
      <c r="A24" s="30"/>
      <c r="B24" s="30"/>
      <c r="C24" s="30"/>
      <c r="D24" s="31"/>
      <c r="E24" s="32"/>
      <c r="G24" s="34"/>
      <c r="J24" s="8"/>
      <c r="K24" s="8"/>
    </row>
    <row r="25" spans="1:11" s="33" customFormat="1" x14ac:dyDescent="0.3">
      <c r="A25" s="30"/>
      <c r="B25" s="30"/>
      <c r="C25" s="30"/>
      <c r="D25" s="31"/>
      <c r="E25" s="32"/>
      <c r="G25" s="34"/>
      <c r="J25" s="8"/>
      <c r="K25" s="8"/>
    </row>
    <row r="26" spans="1:11" s="33" customFormat="1" x14ac:dyDescent="0.3">
      <c r="A26" s="30"/>
      <c r="B26" s="30"/>
      <c r="C26" s="30"/>
      <c r="D26" s="31"/>
      <c r="E26" s="32"/>
      <c r="G26" s="34"/>
      <c r="J26" s="8"/>
      <c r="K26" s="8"/>
    </row>
    <row r="27" spans="1:11" s="33" customFormat="1" x14ac:dyDescent="0.3">
      <c r="A27" s="30"/>
      <c r="B27" s="30"/>
      <c r="C27" s="30"/>
      <c r="D27" s="31"/>
      <c r="E27" s="32"/>
      <c r="G27" s="34"/>
      <c r="J27" s="8"/>
      <c r="K27" s="8"/>
    </row>
    <row r="28" spans="1:11" s="33" customFormat="1" x14ac:dyDescent="0.3">
      <c r="A28" s="30"/>
      <c r="B28" s="30"/>
      <c r="C28" s="30"/>
      <c r="D28" s="31"/>
      <c r="E28" s="32"/>
      <c r="G28" s="34"/>
      <c r="J28" s="8"/>
      <c r="K28" s="8"/>
    </row>
    <row r="29" spans="1:11" s="33" customFormat="1" x14ac:dyDescent="0.3">
      <c r="A29" s="30"/>
      <c r="B29" s="30"/>
      <c r="C29" s="30"/>
      <c r="D29" s="31"/>
      <c r="E29" s="32"/>
      <c r="G29" s="34"/>
      <c r="J29" s="8"/>
      <c r="K29" s="8"/>
    </row>
    <row r="30" spans="1:11" s="33" customFormat="1" x14ac:dyDescent="0.3">
      <c r="A30" s="30"/>
      <c r="B30" s="30"/>
      <c r="C30" s="30"/>
      <c r="D30" s="31"/>
      <c r="E30" s="32"/>
      <c r="G30" s="34"/>
      <c r="J30" s="8"/>
      <c r="K30" s="8"/>
    </row>
    <row r="31" spans="1:11" s="33" customFormat="1" x14ac:dyDescent="0.3">
      <c r="A31" s="30"/>
      <c r="B31" s="30"/>
      <c r="C31" s="30"/>
      <c r="D31" s="31"/>
      <c r="E31" s="32"/>
      <c r="G31" s="34"/>
      <c r="J31" s="8"/>
      <c r="K31" s="8"/>
    </row>
    <row r="32" spans="1:11" s="33" customFormat="1" x14ac:dyDescent="0.3">
      <c r="A32" s="30"/>
      <c r="B32" s="30"/>
      <c r="C32" s="30"/>
      <c r="D32" s="31"/>
      <c r="E32" s="32"/>
      <c r="G32" s="34"/>
      <c r="J32" s="8"/>
      <c r="K32" s="8"/>
    </row>
    <row r="33" spans="1:11" s="33" customFormat="1" x14ac:dyDescent="0.3">
      <c r="A33" s="30"/>
      <c r="B33" s="30"/>
      <c r="C33" s="30"/>
      <c r="D33" s="31"/>
      <c r="E33" s="32"/>
      <c r="G33" s="34"/>
      <c r="J33" s="8"/>
      <c r="K33" s="8"/>
    </row>
    <row r="34" spans="1:11" s="33" customFormat="1" x14ac:dyDescent="0.3">
      <c r="A34" s="30"/>
      <c r="B34" s="30"/>
      <c r="C34" s="30"/>
      <c r="D34" s="31"/>
      <c r="E34" s="32"/>
      <c r="G34" s="34"/>
      <c r="J34" s="8"/>
      <c r="K34" s="8"/>
    </row>
    <row r="35" spans="1:11" s="33" customFormat="1" x14ac:dyDescent="0.3">
      <c r="A35" s="30"/>
      <c r="B35" s="30"/>
      <c r="C35" s="30"/>
      <c r="D35" s="31"/>
      <c r="E35" s="32"/>
      <c r="G35" s="34"/>
      <c r="J35" s="8"/>
      <c r="K35" s="8"/>
    </row>
    <row r="36" spans="1:11" s="33" customFormat="1" x14ac:dyDescent="0.3">
      <c r="A36" s="30"/>
      <c r="B36" s="30"/>
      <c r="C36" s="30"/>
      <c r="D36" s="31"/>
      <c r="E36" s="32"/>
      <c r="G36" s="34"/>
      <c r="J36" s="8"/>
      <c r="K36" s="8"/>
    </row>
    <row r="37" spans="1:11" s="33" customFormat="1" x14ac:dyDescent="0.3">
      <c r="A37" s="30"/>
      <c r="B37" s="30"/>
      <c r="C37" s="30"/>
      <c r="D37" s="31"/>
      <c r="E37" s="32"/>
      <c r="G37" s="34"/>
      <c r="J37" s="8"/>
      <c r="K37" s="8"/>
    </row>
    <row r="38" spans="1:11" s="33" customFormat="1" x14ac:dyDescent="0.3">
      <c r="A38" s="30"/>
      <c r="B38" s="30"/>
      <c r="C38" s="30"/>
      <c r="D38" s="31"/>
      <c r="E38" s="32"/>
      <c r="G38" s="34"/>
      <c r="J38" s="8"/>
      <c r="K38" s="8"/>
    </row>
    <row r="39" spans="1:11" s="33" customFormat="1" x14ac:dyDescent="0.3">
      <c r="A39" s="30"/>
      <c r="B39" s="30"/>
      <c r="C39" s="30"/>
      <c r="D39" s="31"/>
      <c r="E39" s="32"/>
      <c r="G39" s="34"/>
      <c r="J39" s="8"/>
      <c r="K39" s="8"/>
    </row>
    <row r="40" spans="1:11" s="33" customFormat="1" x14ac:dyDescent="0.3">
      <c r="A40" s="30"/>
      <c r="B40" s="30"/>
      <c r="C40" s="30"/>
      <c r="D40" s="31"/>
      <c r="E40" s="32"/>
      <c r="G40" s="34"/>
      <c r="J40" s="8"/>
      <c r="K40" s="8"/>
    </row>
    <row r="41" spans="1:11" s="33" customFormat="1" x14ac:dyDescent="0.3">
      <c r="A41" s="30"/>
      <c r="B41" s="30"/>
      <c r="C41" s="30"/>
      <c r="D41" s="31"/>
      <c r="E41" s="32"/>
      <c r="G41" s="34"/>
      <c r="J41" s="8"/>
      <c r="K41" s="8"/>
    </row>
    <row r="42" spans="1:11" s="33" customFormat="1" x14ac:dyDescent="0.3">
      <c r="A42" s="30"/>
      <c r="B42" s="30"/>
      <c r="C42" s="30"/>
      <c r="D42" s="31"/>
      <c r="E42" s="32"/>
      <c r="G42" s="34"/>
      <c r="J42" s="8"/>
      <c r="K42" s="8"/>
    </row>
    <row r="43" spans="1:11" s="33" customFormat="1" x14ac:dyDescent="0.3">
      <c r="A43" s="30"/>
      <c r="B43" s="30"/>
      <c r="C43" s="30"/>
      <c r="D43" s="31"/>
      <c r="E43" s="32"/>
      <c r="G43" s="34"/>
      <c r="J43" s="8"/>
      <c r="K43" s="8"/>
    </row>
    <row r="44" spans="1:11" s="33" customFormat="1" x14ac:dyDescent="0.3">
      <c r="A44" s="30"/>
      <c r="B44" s="30"/>
      <c r="C44" s="30"/>
      <c r="D44" s="31"/>
      <c r="E44" s="32"/>
      <c r="G44" s="34"/>
      <c r="J44" s="8"/>
      <c r="K44" s="8"/>
    </row>
    <row r="45" spans="1:11" s="33" customFormat="1" x14ac:dyDescent="0.3">
      <c r="A45" s="30"/>
      <c r="B45" s="30"/>
      <c r="C45" s="30"/>
      <c r="D45" s="31"/>
      <c r="E45" s="32"/>
      <c r="G45" s="34"/>
      <c r="J45" s="8"/>
      <c r="K45" s="8"/>
    </row>
    <row r="46" spans="1:11" s="33" customFormat="1" x14ac:dyDescent="0.3">
      <c r="A46" s="30"/>
      <c r="B46" s="30"/>
      <c r="C46" s="30"/>
      <c r="D46" s="31"/>
      <c r="E46" s="32"/>
      <c r="G46" s="34"/>
      <c r="J46" s="8"/>
      <c r="K46" s="8"/>
    </row>
    <row r="47" spans="1:11" s="33" customFormat="1" x14ac:dyDescent="0.3">
      <c r="A47" s="30"/>
      <c r="B47" s="30"/>
      <c r="C47" s="30"/>
      <c r="D47" s="31"/>
      <c r="E47" s="32"/>
      <c r="G47" s="34"/>
      <c r="J47" s="8"/>
      <c r="K47" s="8"/>
    </row>
    <row r="48" spans="1:11" s="33" customFormat="1" x14ac:dyDescent="0.3">
      <c r="A48" s="30"/>
      <c r="B48" s="30"/>
      <c r="C48" s="30"/>
      <c r="D48" s="31"/>
      <c r="E48" s="32"/>
      <c r="G48" s="34"/>
      <c r="J48" s="8"/>
      <c r="K48" s="8"/>
    </row>
    <row r="49" spans="1:11" s="33" customFormat="1" x14ac:dyDescent="0.3">
      <c r="A49" s="30"/>
      <c r="B49" s="30"/>
      <c r="C49" s="30"/>
      <c r="D49" s="31"/>
      <c r="E49" s="32"/>
      <c r="G49" s="34"/>
      <c r="J49" s="8"/>
      <c r="K49" s="8"/>
    </row>
    <row r="50" spans="1:11" s="33" customFormat="1" x14ac:dyDescent="0.3">
      <c r="A50" s="30"/>
      <c r="B50" s="30"/>
      <c r="C50" s="30"/>
      <c r="D50" s="31"/>
      <c r="E50" s="32"/>
      <c r="G50" s="34"/>
      <c r="J50" s="8"/>
      <c r="K50" s="8"/>
    </row>
    <row r="51" spans="1:11" s="33" customFormat="1" x14ac:dyDescent="0.3">
      <c r="A51" s="30"/>
      <c r="B51" s="30"/>
      <c r="C51" s="30"/>
      <c r="D51" s="31"/>
      <c r="E51" s="32"/>
      <c r="G51" s="34"/>
      <c r="J51" s="8"/>
      <c r="K51" s="8"/>
    </row>
    <row r="52" spans="1:11" s="33" customFormat="1" x14ac:dyDescent="0.3">
      <c r="A52" s="30"/>
      <c r="B52" s="30"/>
      <c r="C52" s="30"/>
      <c r="D52" s="31"/>
      <c r="E52" s="32"/>
      <c r="G52" s="34"/>
      <c r="J52" s="8"/>
      <c r="K52" s="8"/>
    </row>
    <row r="53" spans="1:11" s="33" customFormat="1" x14ac:dyDescent="0.3">
      <c r="A53" s="30"/>
      <c r="B53" s="30"/>
      <c r="C53" s="30"/>
      <c r="D53" s="31"/>
      <c r="E53" s="32"/>
      <c r="G53" s="34"/>
      <c r="J53" s="8"/>
      <c r="K53" s="8"/>
    </row>
    <row r="54" spans="1:11" s="33" customFormat="1" x14ac:dyDescent="0.3">
      <c r="A54" s="30"/>
      <c r="B54" s="30"/>
      <c r="C54" s="30"/>
      <c r="D54" s="31"/>
      <c r="E54" s="32"/>
      <c r="G54" s="34"/>
      <c r="J54" s="8"/>
      <c r="K54" s="8"/>
    </row>
    <row r="55" spans="1:11" s="33" customFormat="1" x14ac:dyDescent="0.3">
      <c r="A55" s="30"/>
      <c r="B55" s="30"/>
      <c r="C55" s="30"/>
      <c r="D55" s="31"/>
      <c r="E55" s="32"/>
      <c r="G55" s="34"/>
      <c r="J55" s="8"/>
      <c r="K55" s="8"/>
    </row>
    <row r="56" spans="1:11" s="33" customFormat="1" x14ac:dyDescent="0.3">
      <c r="A56" s="30"/>
      <c r="B56" s="30"/>
      <c r="C56" s="30"/>
      <c r="D56" s="31"/>
      <c r="E56" s="32"/>
      <c r="G56" s="34"/>
      <c r="J56" s="8"/>
      <c r="K56" s="8"/>
    </row>
    <row r="57" spans="1:11" s="33" customFormat="1" x14ac:dyDescent="0.3">
      <c r="A57" s="30"/>
      <c r="B57" s="30"/>
      <c r="C57" s="30"/>
      <c r="D57" s="31"/>
      <c r="E57" s="32"/>
      <c r="G57" s="34"/>
      <c r="J57" s="8"/>
      <c r="K57" s="8"/>
    </row>
    <row r="58" spans="1:11" s="33" customFormat="1" x14ac:dyDescent="0.3">
      <c r="A58" s="30"/>
      <c r="B58" s="30"/>
      <c r="C58" s="30"/>
      <c r="D58" s="31"/>
      <c r="E58" s="32"/>
      <c r="G58" s="34"/>
      <c r="J58" s="8"/>
      <c r="K58" s="8"/>
    </row>
    <row r="59" spans="1:11" s="33" customFormat="1" x14ac:dyDescent="0.3">
      <c r="A59" s="30"/>
      <c r="B59" s="30"/>
      <c r="C59" s="30"/>
      <c r="D59" s="31"/>
      <c r="E59" s="32"/>
      <c r="G59" s="34"/>
      <c r="J59" s="8"/>
      <c r="K59" s="8"/>
    </row>
    <row r="60" spans="1:11" s="33" customFormat="1" x14ac:dyDescent="0.3">
      <c r="A60" s="30"/>
      <c r="B60" s="30"/>
      <c r="C60" s="30"/>
      <c r="D60" s="31"/>
      <c r="E60" s="32"/>
      <c r="G60" s="34"/>
      <c r="J60" s="8"/>
      <c r="K60" s="8"/>
    </row>
    <row r="61" spans="1:11" s="33" customFormat="1" x14ac:dyDescent="0.3">
      <c r="A61" s="30"/>
      <c r="B61" s="30"/>
      <c r="C61" s="30"/>
      <c r="D61" s="31"/>
      <c r="E61" s="32"/>
      <c r="G61" s="34"/>
      <c r="J61" s="8"/>
      <c r="K61" s="8"/>
    </row>
    <row r="62" spans="1:11" s="33" customFormat="1" x14ac:dyDescent="0.3">
      <c r="A62" s="30"/>
      <c r="B62" s="30"/>
      <c r="C62" s="30"/>
      <c r="D62" s="31"/>
      <c r="E62" s="32"/>
      <c r="G62" s="34"/>
      <c r="J62" s="8"/>
      <c r="K62" s="8"/>
    </row>
    <row r="63" spans="1:11" s="33" customFormat="1" x14ac:dyDescent="0.3">
      <c r="A63" s="30"/>
      <c r="B63" s="30"/>
      <c r="C63" s="30"/>
      <c r="D63" s="31"/>
      <c r="E63" s="32"/>
      <c r="G63" s="34"/>
      <c r="J63" s="8"/>
      <c r="K63" s="8"/>
    </row>
    <row r="64" spans="1:11" s="33" customFormat="1" x14ac:dyDescent="0.3">
      <c r="A64" s="30"/>
      <c r="B64" s="30"/>
      <c r="C64" s="30"/>
      <c r="D64" s="31"/>
      <c r="E64" s="32"/>
      <c r="G64" s="34"/>
      <c r="J64" s="8"/>
      <c r="K64" s="8"/>
    </row>
    <row r="65" spans="1:11" s="33" customFormat="1" x14ac:dyDescent="0.3">
      <c r="A65" s="30"/>
      <c r="B65" s="30"/>
      <c r="C65" s="30"/>
      <c r="D65" s="31"/>
      <c r="E65" s="32"/>
      <c r="G65" s="34"/>
      <c r="J65" s="8"/>
      <c r="K65" s="8"/>
    </row>
    <row r="66" spans="1:11" s="33" customFormat="1" x14ac:dyDescent="0.3">
      <c r="A66" s="30"/>
      <c r="B66" s="30"/>
      <c r="C66" s="30"/>
      <c r="D66" s="31"/>
      <c r="E66" s="32"/>
      <c r="G66" s="34"/>
      <c r="J66" s="8"/>
      <c r="K66" s="8"/>
    </row>
    <row r="67" spans="1:11" s="33" customFormat="1" x14ac:dyDescent="0.3">
      <c r="A67" s="30"/>
      <c r="B67" s="30"/>
      <c r="C67" s="30"/>
      <c r="D67" s="31"/>
      <c r="E67" s="32"/>
      <c r="G67" s="34"/>
      <c r="J67" s="8"/>
      <c r="K67" s="8"/>
    </row>
    <row r="68" spans="1:11" s="33" customFormat="1" x14ac:dyDescent="0.3">
      <c r="A68" s="30"/>
      <c r="B68" s="30"/>
      <c r="C68" s="30"/>
      <c r="D68" s="31"/>
      <c r="E68" s="32"/>
      <c r="G68" s="34"/>
      <c r="J68" s="8"/>
      <c r="K68" s="8"/>
    </row>
    <row r="69" spans="1:11" s="33" customFormat="1" x14ac:dyDescent="0.3">
      <c r="A69" s="30"/>
      <c r="B69" s="30"/>
      <c r="C69" s="30"/>
      <c r="D69" s="31"/>
      <c r="E69" s="32"/>
      <c r="G69" s="34"/>
      <c r="J69" s="8"/>
      <c r="K69" s="8"/>
    </row>
    <row r="70" spans="1:11" s="33" customFormat="1" x14ac:dyDescent="0.3">
      <c r="A70" s="30"/>
      <c r="B70" s="30"/>
      <c r="C70" s="30"/>
      <c r="D70" s="31"/>
      <c r="E70" s="32"/>
      <c r="G70" s="34"/>
      <c r="J70" s="8"/>
      <c r="K70" s="8"/>
    </row>
    <row r="71" spans="1:11" s="33" customFormat="1" x14ac:dyDescent="0.3">
      <c r="A71" s="30"/>
      <c r="B71" s="30"/>
      <c r="C71" s="30"/>
      <c r="D71" s="31"/>
      <c r="E71" s="32"/>
      <c r="G71" s="34"/>
      <c r="J71" s="8"/>
      <c r="K71" s="8"/>
    </row>
    <row r="72" spans="1:11" s="33" customFormat="1" x14ac:dyDescent="0.3">
      <c r="A72" s="30"/>
      <c r="B72" s="30"/>
      <c r="C72" s="30"/>
      <c r="D72" s="31"/>
      <c r="E72" s="32"/>
      <c r="G72" s="34"/>
      <c r="J72" s="8"/>
      <c r="K72" s="8"/>
    </row>
    <row r="73" spans="1:11" s="33" customFormat="1" x14ac:dyDescent="0.3">
      <c r="A73" s="30"/>
      <c r="B73" s="30"/>
      <c r="C73" s="30"/>
      <c r="D73" s="31"/>
      <c r="E73" s="32"/>
      <c r="G73" s="34"/>
      <c r="J73" s="8"/>
      <c r="K73" s="8"/>
    </row>
    <row r="74" spans="1:11" s="33" customFormat="1" x14ac:dyDescent="0.3">
      <c r="A74" s="30"/>
      <c r="B74" s="30"/>
      <c r="C74" s="30"/>
      <c r="D74" s="31"/>
      <c r="E74" s="32"/>
      <c r="G74" s="34"/>
      <c r="J74" s="8"/>
      <c r="K74" s="8"/>
    </row>
    <row r="75" spans="1:11" s="33" customFormat="1" x14ac:dyDescent="0.3">
      <c r="A75" s="30"/>
      <c r="B75" s="30"/>
      <c r="C75" s="30"/>
      <c r="D75" s="31"/>
      <c r="E75" s="32"/>
      <c r="G75" s="34"/>
      <c r="J75" s="8"/>
      <c r="K75" s="8"/>
    </row>
    <row r="76" spans="1:11" s="33" customFormat="1" x14ac:dyDescent="0.3">
      <c r="A76" s="30"/>
      <c r="B76" s="30"/>
      <c r="C76" s="30"/>
      <c r="D76" s="31"/>
      <c r="E76" s="32"/>
      <c r="G76" s="34"/>
      <c r="J76" s="8"/>
      <c r="K76" s="8"/>
    </row>
    <row r="77" spans="1:11" s="33" customFormat="1" x14ac:dyDescent="0.3">
      <c r="A77" s="30"/>
      <c r="B77" s="30"/>
      <c r="C77" s="30"/>
      <c r="D77" s="31"/>
      <c r="E77" s="32"/>
      <c r="G77" s="34"/>
      <c r="J77" s="8"/>
      <c r="K77" s="8"/>
    </row>
    <row r="78" spans="1:11" s="33" customFormat="1" x14ac:dyDescent="0.3">
      <c r="A78" s="30"/>
      <c r="B78" s="30"/>
      <c r="C78" s="30"/>
      <c r="D78" s="31"/>
      <c r="E78" s="32"/>
      <c r="G78" s="34"/>
      <c r="J78" s="8"/>
      <c r="K78" s="8"/>
    </row>
    <row r="79" spans="1:11" s="33" customFormat="1" x14ac:dyDescent="0.3">
      <c r="A79" s="30"/>
      <c r="B79" s="30"/>
      <c r="C79" s="30"/>
      <c r="D79" s="31"/>
      <c r="E79" s="32"/>
      <c r="G79" s="34"/>
      <c r="J79" s="8"/>
      <c r="K79" s="8"/>
    </row>
  </sheetData>
  <mergeCells count="34">
    <mergeCell ref="B16:C16"/>
    <mergeCell ref="B17:C17"/>
    <mergeCell ref="B19:C19"/>
    <mergeCell ref="I1:I3"/>
    <mergeCell ref="A19:A20"/>
    <mergeCell ref="I19:I20"/>
    <mergeCell ref="A17:A18"/>
    <mergeCell ref="A11:A12"/>
    <mergeCell ref="A13:A14"/>
    <mergeCell ref="A15:A16"/>
    <mergeCell ref="B11:C11"/>
    <mergeCell ref="B12:C12"/>
    <mergeCell ref="B13:C13"/>
    <mergeCell ref="B14:C14"/>
    <mergeCell ref="B15:C15"/>
    <mergeCell ref="B20:C20"/>
    <mergeCell ref="B1:B3"/>
    <mergeCell ref="I17:I18"/>
    <mergeCell ref="A9:A10"/>
    <mergeCell ref="I9:I10"/>
    <mergeCell ref="A5:A6"/>
    <mergeCell ref="A7:A8"/>
    <mergeCell ref="B18:C18"/>
    <mergeCell ref="I11:I12"/>
    <mergeCell ref="I13:I14"/>
    <mergeCell ref="I15:I16"/>
    <mergeCell ref="I7:I8"/>
    <mergeCell ref="B5:C5"/>
    <mergeCell ref="B6:C6"/>
    <mergeCell ref="B7:C7"/>
    <mergeCell ref="B8:C8"/>
    <mergeCell ref="B9:C9"/>
    <mergeCell ref="B10:C10"/>
    <mergeCell ref="I5:I6"/>
  </mergeCells>
  <conditionalFormatting sqref="F11:H15 F17:H20">
    <cfRule type="expression" dxfId="41" priority="17">
      <formula>IF($D11="H",TRUE,FALSE)</formula>
    </cfRule>
    <cfRule type="expression" dxfId="40" priority="18">
      <formula>IF($D11="F",TRUE,FALSE)</formula>
    </cfRule>
  </conditionalFormatting>
  <conditionalFormatting sqref="F7:H8">
    <cfRule type="expression" dxfId="39" priority="15">
      <formula>IF($D7="H",TRUE,FALSE)</formula>
    </cfRule>
    <cfRule type="expression" dxfId="38" priority="16">
      <formula>IF($D7="F",TRUE,FALSE)</formula>
    </cfRule>
  </conditionalFormatting>
  <conditionalFormatting sqref="F5:H5">
    <cfRule type="expression" dxfId="37" priority="13">
      <formula>IF($D5="H",TRUE,FALSE)</formula>
    </cfRule>
    <cfRule type="expression" dxfId="36" priority="14">
      <formula>IF($D5="F",TRUE,FALSE)</formula>
    </cfRule>
  </conditionalFormatting>
  <conditionalFormatting sqref="F6:H6">
    <cfRule type="expression" dxfId="35" priority="11">
      <formula>IF($D6="H",TRUE,FALSE)</formula>
    </cfRule>
    <cfRule type="expression" dxfId="34" priority="12">
      <formula>IF($D6="F",TRUE,FALSE)</formula>
    </cfRule>
  </conditionalFormatting>
  <conditionalFormatting sqref="F9:H9">
    <cfRule type="expression" dxfId="33" priority="9">
      <formula>IF($D9="H",TRUE,FALSE)</formula>
    </cfRule>
    <cfRule type="expression" dxfId="32" priority="10">
      <formula>IF($D9="F",TRUE,FALSE)</formula>
    </cfRule>
  </conditionalFormatting>
  <conditionalFormatting sqref="F10:H10">
    <cfRule type="expression" dxfId="31" priority="7">
      <formula>IF($D10="H",TRUE,FALSE)</formula>
    </cfRule>
    <cfRule type="expression" dxfId="30" priority="8">
      <formula>IF($D10="F",TRUE,FALSE)</formula>
    </cfRule>
  </conditionalFormatting>
  <conditionalFormatting sqref="F16:H16">
    <cfRule type="expression" dxfId="29" priority="5">
      <formula>IF($D16="H",TRUE,FALSE)</formula>
    </cfRule>
    <cfRule type="expression" dxfId="28" priority="6">
      <formula>IF($D16="F",TRUE,FALSE)</formula>
    </cfRule>
  </conditionalFormatting>
  <dataValidations count="1">
    <dataValidation type="list" allowBlank="1" showInputMessage="1" showErrorMessage="1" sqref="B5:B20 C13:C20" xr:uid="{00000000-0002-0000-0000-000000000000}">
      <formula1>NOMS_Prénoms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&amp;L&amp;F&amp;C&amp;A&amp;RÉdité le &amp;D</oddHeader>
    <oddFooter>&amp;CPage &amp;P/&amp;N&amp;R&amp;"Symbol,Normal"&amp;14Ó Ò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K77"/>
  <sheetViews>
    <sheetView zoomScale="115" zoomScaleNormal="115" workbookViewId="0">
      <pane ySplit="4" topLeftCell="A5" activePane="bottomLeft" state="frozen"/>
      <selection pane="bottomLeft" activeCell="E4" sqref="E4"/>
    </sheetView>
  </sheetViews>
  <sheetFormatPr baseColWidth="10" defaultColWidth="11.44140625" defaultRowHeight="14.4" x14ac:dyDescent="0.3"/>
  <cols>
    <col min="1" max="1" width="11.77734375" style="8" bestFit="1" customWidth="1"/>
    <col min="2" max="2" width="14.6640625" style="8" bestFit="1" customWidth="1"/>
    <col min="3" max="3" width="12.33203125" style="8" bestFit="1" customWidth="1"/>
    <col min="4" max="4" width="7.44140625" style="35" customWidth="1"/>
    <col min="5" max="5" width="11.44140625" style="34"/>
    <col min="6" max="6" width="11.44140625" style="33"/>
    <col min="7" max="7" width="11.44140625" style="34"/>
    <col min="8" max="8" width="11.44140625" style="33"/>
    <col min="9" max="9" width="17.6640625" style="33" customWidth="1"/>
    <col min="10" max="16384" width="11.44140625" style="8"/>
  </cols>
  <sheetData>
    <row r="1" spans="1:11" ht="15.6" customHeight="1" x14ac:dyDescent="0.3">
      <c r="A1" s="43" t="s">
        <v>12</v>
      </c>
      <c r="B1" s="101">
        <v>36</v>
      </c>
      <c r="C1" s="45" t="s">
        <v>0</v>
      </c>
      <c r="D1" s="46">
        <f>ROUNDUP('18 trous'!Slope_F*D$2/F$2,0)</f>
        <v>64</v>
      </c>
      <c r="E1" s="47" t="s">
        <v>1</v>
      </c>
      <c r="F1" s="48">
        <f>ROUNDUP('18 trous'!SSS_F*D$2/F$2,1)</f>
        <v>36.9</v>
      </c>
      <c r="H1" s="80"/>
      <c r="I1" s="95" t="s">
        <v>35</v>
      </c>
    </row>
    <row r="2" spans="1:11" ht="15.6" customHeight="1" x14ac:dyDescent="0.3">
      <c r="A2" s="43" t="s">
        <v>13</v>
      </c>
      <c r="B2" s="101"/>
      <c r="C2" s="36" t="s">
        <v>15</v>
      </c>
      <c r="D2" s="37">
        <v>10</v>
      </c>
      <c r="E2" s="56" t="s">
        <v>16</v>
      </c>
      <c r="F2" s="38">
        <v>19</v>
      </c>
      <c r="G2" s="81"/>
      <c r="H2" s="81"/>
      <c r="I2" s="96"/>
    </row>
    <row r="3" spans="1:11" ht="15.6" customHeight="1" x14ac:dyDescent="0.3">
      <c r="A3" s="44">
        <v>10</v>
      </c>
      <c r="B3" s="100"/>
      <c r="C3" s="39" t="s">
        <v>2</v>
      </c>
      <c r="D3" s="40">
        <f>ROUNDUP('18 trous'!Slope_H*D$2/F$2,0)</f>
        <v>67</v>
      </c>
      <c r="E3" s="41" t="s">
        <v>3</v>
      </c>
      <c r="F3" s="42">
        <f>ROUNDUP('18 trous'!SSS_H*D$2/F$2,1)</f>
        <v>37.700000000000003</v>
      </c>
      <c r="G3" s="82"/>
      <c r="H3" s="82"/>
      <c r="I3" s="97"/>
    </row>
    <row r="4" spans="1:11" s="14" customFormat="1" ht="50.1" customHeight="1" x14ac:dyDescent="0.3">
      <c r="A4" s="9" t="s">
        <v>4</v>
      </c>
      <c r="B4" s="102" t="s">
        <v>17</v>
      </c>
      <c r="C4" s="103"/>
      <c r="D4" s="10" t="s">
        <v>5</v>
      </c>
      <c r="E4" s="11" t="s">
        <v>6</v>
      </c>
      <c r="F4" s="12" t="s">
        <v>7</v>
      </c>
      <c r="G4" s="11" t="s">
        <v>8</v>
      </c>
      <c r="H4" s="12" t="s">
        <v>9</v>
      </c>
      <c r="I4" s="13" t="s">
        <v>14</v>
      </c>
    </row>
    <row r="5" spans="1:11" s="14" customFormat="1" ht="14.4" customHeight="1" x14ac:dyDescent="0.3">
      <c r="A5" s="88">
        <v>0.3888888888888889</v>
      </c>
      <c r="B5" s="93" t="s">
        <v>18</v>
      </c>
      <c r="C5" s="94"/>
      <c r="D5" s="15" t="str">
        <f t="shared" ref="D5:D20" si="0">INDEX(Sexes,MATCH($B5,NOMS_Prénoms,0))</f>
        <v>H</v>
      </c>
      <c r="E5" s="16">
        <f t="shared" ref="E5:E20" si="1">INDEX(Index,MATCH($B5,NOMS_Prénoms,0))</f>
        <v>18.5</v>
      </c>
      <c r="F5" s="17">
        <f t="shared" ref="F5" si="2">IF($D5="F",Slope_F,Slope_H)</f>
        <v>67</v>
      </c>
      <c r="G5" s="18">
        <f t="shared" ref="G5" si="3">IF($D5="F",SSS_F,SSS_H)</f>
        <v>37.700000000000003</v>
      </c>
      <c r="H5" s="24">
        <f t="shared" ref="H5" si="4">IF(E5*F5/113+G5-Par&lt;0,0,IF(E5&gt;36,ROUND(36*F5/113+G5-Par,0),ROUND(E5*F5/113+G5-Par,0)))</f>
        <v>13</v>
      </c>
      <c r="I5" s="90">
        <f>ROUND(LARGE($H5:$H6,2)*LARGE(deuxJ,1)+LARGE($H5:$H6,1)*LARGE(deuxJ,2),0)</f>
        <v>5</v>
      </c>
    </row>
    <row r="6" spans="1:11" s="14" customFormat="1" ht="14.4" customHeight="1" x14ac:dyDescent="0.3">
      <c r="A6" s="89"/>
      <c r="B6" s="91" t="s">
        <v>19</v>
      </c>
      <c r="C6" s="92"/>
      <c r="D6" s="19" t="str">
        <f t="shared" si="0"/>
        <v>H</v>
      </c>
      <c r="E6" s="26">
        <f t="shared" si="1"/>
        <v>10.199999999999999</v>
      </c>
      <c r="F6" s="27">
        <f t="shared" ref="F6:F20" si="5">IF($D6="F",Slope_F,Slope_H)</f>
        <v>67</v>
      </c>
      <c r="G6" s="28">
        <f t="shared" ref="G6:G20" si="6">IF($D6="F",SSS_F,SSS_H)</f>
        <v>37.700000000000003</v>
      </c>
      <c r="H6" s="27">
        <f t="shared" ref="H6" si="7">IF(E6*F6/113+G6-Par&lt;0,0,IF(E6&gt;36,ROUND(36*F6/113+G6-Par,0),ROUND(E6*F6/113+G6-Par,0)))</f>
        <v>8</v>
      </c>
      <c r="I6" s="90"/>
    </row>
    <row r="7" spans="1:11" s="14" customFormat="1" ht="14.4" customHeight="1" x14ac:dyDescent="0.3">
      <c r="A7" s="88">
        <f>A5+A$3/24/60</f>
        <v>0.39583333333333331</v>
      </c>
      <c r="B7" s="93" t="s">
        <v>20</v>
      </c>
      <c r="C7" s="94"/>
      <c r="D7" s="15" t="str">
        <f t="shared" si="0"/>
        <v>F</v>
      </c>
      <c r="E7" s="23">
        <f t="shared" si="1"/>
        <v>20.5</v>
      </c>
      <c r="F7" s="49">
        <f t="shared" si="5"/>
        <v>64</v>
      </c>
      <c r="G7" s="51">
        <f t="shared" si="6"/>
        <v>36.9</v>
      </c>
      <c r="H7" s="49">
        <f t="shared" ref="H7:H10" si="8">IF(E7*F7/113+G7-Par&lt;0,0,IF(E7&gt;36,ROUND(36*F7/113+G7-Par,0),ROUND(E7*F7/113+G7-Par,0)))</f>
        <v>13</v>
      </c>
      <c r="I7" s="90">
        <f>ROUND(LARGE($H7:$H8,2)*LARGE(deuxJ,1)+LARGE($H7:$H8,1)*LARGE(deuxJ,2),0)</f>
        <v>7</v>
      </c>
    </row>
    <row r="8" spans="1:11" s="14" customFormat="1" ht="14.4" customHeight="1" x14ac:dyDescent="0.3">
      <c r="A8" s="89"/>
      <c r="B8" s="91" t="s">
        <v>21</v>
      </c>
      <c r="C8" s="92"/>
      <c r="D8" s="19" t="str">
        <f t="shared" si="0"/>
        <v>H</v>
      </c>
      <c r="E8" s="20">
        <f t="shared" si="1"/>
        <v>19.399999999999999</v>
      </c>
      <c r="F8" s="50">
        <f t="shared" si="5"/>
        <v>67</v>
      </c>
      <c r="G8" s="52">
        <f t="shared" si="6"/>
        <v>37.700000000000003</v>
      </c>
      <c r="H8" s="50">
        <f t="shared" si="8"/>
        <v>13</v>
      </c>
      <c r="I8" s="90"/>
    </row>
    <row r="9" spans="1:11" x14ac:dyDescent="0.3">
      <c r="A9" s="88">
        <f>A7+A$3/24/60</f>
        <v>0.40277777777777773</v>
      </c>
      <c r="B9" s="93" t="s">
        <v>22</v>
      </c>
      <c r="C9" s="94"/>
      <c r="D9" s="15" t="str">
        <f t="shared" si="0"/>
        <v>F</v>
      </c>
      <c r="E9" s="16">
        <f t="shared" si="1"/>
        <v>20.5</v>
      </c>
      <c r="F9" s="17">
        <f t="shared" si="5"/>
        <v>64</v>
      </c>
      <c r="G9" s="18">
        <f t="shared" si="6"/>
        <v>36.9</v>
      </c>
      <c r="H9" s="24">
        <f t="shared" si="8"/>
        <v>13</v>
      </c>
      <c r="I9" s="90">
        <f>ROUND(LARGE($H9:$H10,2)*LARGE(deuxJ,1)+LARGE($H9:$H10,1)*LARGE(deuxJ,2),0)</f>
        <v>5</v>
      </c>
    </row>
    <row r="10" spans="1:11" ht="14.4" customHeight="1" x14ac:dyDescent="0.3">
      <c r="A10" s="89"/>
      <c r="B10" s="91" t="s">
        <v>23</v>
      </c>
      <c r="C10" s="92"/>
      <c r="D10" s="19" t="str">
        <f t="shared" si="0"/>
        <v>H</v>
      </c>
      <c r="E10" s="20">
        <f t="shared" si="1"/>
        <v>11.2</v>
      </c>
      <c r="F10" s="27">
        <f t="shared" si="5"/>
        <v>67</v>
      </c>
      <c r="G10" s="28">
        <f t="shared" si="6"/>
        <v>37.700000000000003</v>
      </c>
      <c r="H10" s="27">
        <f t="shared" si="8"/>
        <v>8</v>
      </c>
      <c r="I10" s="90"/>
    </row>
    <row r="11" spans="1:11" x14ac:dyDescent="0.3">
      <c r="A11" s="88">
        <f>A9+A$3/24/60</f>
        <v>0.40972222222222215</v>
      </c>
      <c r="B11" s="93" t="s">
        <v>24</v>
      </c>
      <c r="C11" s="94"/>
      <c r="D11" s="15" t="str">
        <f t="shared" si="0"/>
        <v>H</v>
      </c>
      <c r="E11" s="23">
        <f t="shared" si="1"/>
        <v>13.1</v>
      </c>
      <c r="F11" s="24">
        <f t="shared" si="5"/>
        <v>67</v>
      </c>
      <c r="G11" s="25">
        <f t="shared" si="6"/>
        <v>37.700000000000003</v>
      </c>
      <c r="H11" s="24">
        <f t="shared" ref="H11:H20" si="9">IF(E11*F11/113+G11-Par&lt;0,0,IF(E11&gt;36,ROUND(36*F11/113+G11-Par,0),ROUND(E11*F11/113+G11-Par,0)))</f>
        <v>9</v>
      </c>
      <c r="I11" s="90">
        <f>ROUND(LARGE($H11:$H12,2)*LARGE(deuxJ,1)+LARGE($H11:$H12,1)*LARGE(deuxJ,2),0)</f>
        <v>5</v>
      </c>
    </row>
    <row r="12" spans="1:11" x14ac:dyDescent="0.3">
      <c r="A12" s="89"/>
      <c r="B12" s="91" t="s">
        <v>25</v>
      </c>
      <c r="C12" s="92"/>
      <c r="D12" s="19" t="str">
        <f t="shared" si="0"/>
        <v>H</v>
      </c>
      <c r="E12" s="26">
        <f t="shared" si="1"/>
        <v>15.1</v>
      </c>
      <c r="F12" s="27">
        <f t="shared" si="5"/>
        <v>67</v>
      </c>
      <c r="G12" s="28">
        <f t="shared" si="6"/>
        <v>37.700000000000003</v>
      </c>
      <c r="H12" s="27">
        <f t="shared" si="9"/>
        <v>11</v>
      </c>
      <c r="I12" s="90"/>
    </row>
    <row r="13" spans="1:11" x14ac:dyDescent="0.3">
      <c r="A13" s="88">
        <f>A11+A$3/24/60</f>
        <v>0.41666666666666657</v>
      </c>
      <c r="B13" s="93" t="s">
        <v>26</v>
      </c>
      <c r="C13" s="94"/>
      <c r="D13" s="15" t="str">
        <f t="shared" si="0"/>
        <v>F</v>
      </c>
      <c r="E13" s="16">
        <f t="shared" si="1"/>
        <v>13.9</v>
      </c>
      <c r="F13" s="24">
        <f t="shared" si="5"/>
        <v>64</v>
      </c>
      <c r="G13" s="25">
        <f t="shared" si="6"/>
        <v>36.9</v>
      </c>
      <c r="H13" s="24">
        <f t="shared" si="9"/>
        <v>9</v>
      </c>
      <c r="I13" s="90">
        <f>ROUND(LARGE($H13:$H14,2)*LARGE(deuxJ,1)+LARGE($H13:$H14,1)*LARGE(deuxJ,2),0)</f>
        <v>5</v>
      </c>
      <c r="K13" s="29"/>
    </row>
    <row r="14" spans="1:11" x14ac:dyDescent="0.3">
      <c r="A14" s="89"/>
      <c r="B14" s="91" t="s">
        <v>27</v>
      </c>
      <c r="C14" s="92"/>
      <c r="D14" s="19" t="str">
        <f t="shared" si="0"/>
        <v>F</v>
      </c>
      <c r="E14" s="20">
        <f t="shared" si="1"/>
        <v>22.4</v>
      </c>
      <c r="F14" s="27">
        <f t="shared" si="5"/>
        <v>64</v>
      </c>
      <c r="G14" s="28">
        <f t="shared" si="6"/>
        <v>36.9</v>
      </c>
      <c r="H14" s="27">
        <f t="shared" si="9"/>
        <v>14</v>
      </c>
      <c r="I14" s="90"/>
    </row>
    <row r="15" spans="1:11" x14ac:dyDescent="0.3">
      <c r="A15" s="88">
        <f>A13+A$3/24/60</f>
        <v>0.42361111111111099</v>
      </c>
      <c r="B15" s="93" t="s">
        <v>28</v>
      </c>
      <c r="C15" s="94"/>
      <c r="D15" s="15" t="str">
        <f t="shared" si="0"/>
        <v>H</v>
      </c>
      <c r="E15" s="16">
        <f t="shared" si="1"/>
        <v>13</v>
      </c>
      <c r="F15" s="24">
        <f t="shared" si="5"/>
        <v>67</v>
      </c>
      <c r="G15" s="25">
        <f t="shared" si="6"/>
        <v>37.700000000000003</v>
      </c>
      <c r="H15" s="24">
        <f t="shared" si="9"/>
        <v>9</v>
      </c>
      <c r="I15" s="90">
        <f>ROUND(LARGE($H15:$H16,2)*LARGE(deuxJ,1)+LARGE($H15:$H16,1)*LARGE(deuxJ,2),0)</f>
        <v>7</v>
      </c>
    </row>
    <row r="16" spans="1:11" x14ac:dyDescent="0.3">
      <c r="A16" s="89"/>
      <c r="B16" s="91" t="s">
        <v>29</v>
      </c>
      <c r="C16" s="92"/>
      <c r="D16" s="19" t="str">
        <f t="shared" si="0"/>
        <v>H</v>
      </c>
      <c r="E16" s="26">
        <f t="shared" si="1"/>
        <v>54</v>
      </c>
      <c r="F16" s="21">
        <f t="shared" si="5"/>
        <v>67</v>
      </c>
      <c r="G16" s="22">
        <f t="shared" si="6"/>
        <v>37.700000000000003</v>
      </c>
      <c r="H16" s="27">
        <f t="shared" ref="H16" si="10">IF(E16*F16/113+G16-Par&lt;0,0,IF(E16&gt;36,ROUND(36*F16/113+G16-Par,0),ROUND(E16*F16/113+G16-Par,0)))</f>
        <v>23</v>
      </c>
      <c r="I16" s="90"/>
    </row>
    <row r="17" spans="1:11" x14ac:dyDescent="0.3">
      <c r="A17" s="88">
        <f>A15+A$3/24/60</f>
        <v>0.43055555555555541</v>
      </c>
      <c r="B17" s="93" t="s">
        <v>30</v>
      </c>
      <c r="C17" s="94"/>
      <c r="D17" s="15" t="str">
        <f t="shared" si="0"/>
        <v>H</v>
      </c>
      <c r="E17" s="16">
        <f t="shared" si="1"/>
        <v>21.2</v>
      </c>
      <c r="F17" s="17">
        <f t="shared" si="5"/>
        <v>67</v>
      </c>
      <c r="G17" s="18">
        <f t="shared" si="6"/>
        <v>37.700000000000003</v>
      </c>
      <c r="H17" s="24">
        <f t="shared" si="9"/>
        <v>14</v>
      </c>
      <c r="I17" s="90">
        <f>ROUND(LARGE($H17:$H18,2)*LARGE(deuxJ,1)+LARGE($H17:$H18,1)*LARGE(deuxJ,2),0)</f>
        <v>7</v>
      </c>
    </row>
    <row r="18" spans="1:11" x14ac:dyDescent="0.3">
      <c r="A18" s="89"/>
      <c r="B18" s="91" t="s">
        <v>31</v>
      </c>
      <c r="C18" s="92"/>
      <c r="D18" s="19" t="str">
        <f t="shared" si="0"/>
        <v>H</v>
      </c>
      <c r="E18" s="26">
        <f t="shared" si="1"/>
        <v>20.3</v>
      </c>
      <c r="F18" s="21">
        <f t="shared" si="5"/>
        <v>67</v>
      </c>
      <c r="G18" s="22">
        <f t="shared" si="6"/>
        <v>37.700000000000003</v>
      </c>
      <c r="H18" s="27">
        <f t="shared" si="9"/>
        <v>14</v>
      </c>
      <c r="I18" s="90"/>
    </row>
    <row r="19" spans="1:11" x14ac:dyDescent="0.3">
      <c r="A19" s="88">
        <f>A17+A$3/24/60</f>
        <v>0.43749999999999983</v>
      </c>
      <c r="B19" s="93" t="s">
        <v>32</v>
      </c>
      <c r="C19" s="94"/>
      <c r="D19" s="15" t="str">
        <f t="shared" si="0"/>
        <v>F</v>
      </c>
      <c r="E19" s="16">
        <f t="shared" si="1"/>
        <v>23.6</v>
      </c>
      <c r="F19" s="17">
        <f t="shared" si="5"/>
        <v>64</v>
      </c>
      <c r="G19" s="18">
        <f t="shared" si="6"/>
        <v>36.9</v>
      </c>
      <c r="H19" s="24">
        <f t="shared" si="9"/>
        <v>14</v>
      </c>
      <c r="I19" s="90">
        <f>ROUND(LARGE($H19:$H20,2)*LARGE(deuxJ,1)+LARGE($H19:$H20,1)*LARGE(deuxJ,2),0)</f>
        <v>8</v>
      </c>
    </row>
    <row r="20" spans="1:11" x14ac:dyDescent="0.3">
      <c r="A20" s="89"/>
      <c r="B20" s="91" t="s">
        <v>33</v>
      </c>
      <c r="C20" s="92"/>
      <c r="D20" s="19" t="str">
        <f t="shared" si="0"/>
        <v>H</v>
      </c>
      <c r="E20" s="26">
        <f t="shared" si="1"/>
        <v>28.7</v>
      </c>
      <c r="F20" s="21">
        <f t="shared" si="5"/>
        <v>67</v>
      </c>
      <c r="G20" s="22">
        <f t="shared" si="6"/>
        <v>37.700000000000003</v>
      </c>
      <c r="H20" s="27">
        <f t="shared" si="9"/>
        <v>19</v>
      </c>
      <c r="I20" s="90"/>
    </row>
    <row r="21" spans="1:11" s="33" customFormat="1" x14ac:dyDescent="0.3">
      <c r="A21" s="30"/>
      <c r="B21" s="30"/>
      <c r="C21" s="30"/>
      <c r="D21" s="31"/>
      <c r="E21" s="32"/>
      <c r="G21" s="34"/>
      <c r="J21" s="8"/>
      <c r="K21" s="8"/>
    </row>
    <row r="22" spans="1:11" s="33" customFormat="1" x14ac:dyDescent="0.3">
      <c r="A22" s="30"/>
      <c r="B22" s="30"/>
      <c r="C22" s="30"/>
      <c r="D22" s="31"/>
      <c r="E22" s="32"/>
      <c r="G22" s="34"/>
      <c r="J22" s="8"/>
      <c r="K22" s="8"/>
    </row>
    <row r="23" spans="1:11" s="33" customFormat="1" x14ac:dyDescent="0.3">
      <c r="A23" s="30"/>
      <c r="B23" s="30"/>
      <c r="C23" s="30"/>
      <c r="D23" s="31"/>
      <c r="E23" s="32"/>
      <c r="G23" s="34"/>
      <c r="J23" s="8"/>
      <c r="K23" s="8"/>
    </row>
    <row r="24" spans="1:11" s="33" customFormat="1" x14ac:dyDescent="0.3">
      <c r="A24" s="30"/>
      <c r="B24" s="30"/>
      <c r="C24" s="30"/>
      <c r="D24" s="31"/>
      <c r="E24" s="32"/>
      <c r="G24" s="34"/>
      <c r="J24" s="8"/>
      <c r="K24" s="8"/>
    </row>
    <row r="25" spans="1:11" s="33" customFormat="1" x14ac:dyDescent="0.3">
      <c r="A25" s="30"/>
      <c r="B25" s="30"/>
      <c r="C25" s="30"/>
      <c r="D25" s="31"/>
      <c r="E25" s="32"/>
      <c r="G25" s="34"/>
      <c r="J25" s="8"/>
      <c r="K25" s="8"/>
    </row>
    <row r="26" spans="1:11" s="33" customFormat="1" x14ac:dyDescent="0.3">
      <c r="A26" s="30"/>
      <c r="B26" s="30"/>
      <c r="C26" s="30"/>
      <c r="D26" s="31"/>
      <c r="E26" s="32"/>
      <c r="G26" s="34"/>
      <c r="J26" s="8"/>
      <c r="K26" s="8"/>
    </row>
    <row r="27" spans="1:11" s="33" customFormat="1" x14ac:dyDescent="0.3">
      <c r="A27" s="30"/>
      <c r="B27" s="30"/>
      <c r="C27" s="30"/>
      <c r="D27" s="31"/>
      <c r="E27" s="32"/>
      <c r="G27" s="34"/>
      <c r="J27" s="8"/>
      <c r="K27" s="8"/>
    </row>
    <row r="28" spans="1:11" s="33" customFormat="1" x14ac:dyDescent="0.3">
      <c r="A28" s="30"/>
      <c r="B28" s="30"/>
      <c r="C28" s="30"/>
      <c r="D28" s="31"/>
      <c r="E28" s="32"/>
      <c r="G28" s="34"/>
      <c r="J28" s="8"/>
      <c r="K28" s="8"/>
    </row>
    <row r="29" spans="1:11" s="33" customFormat="1" x14ac:dyDescent="0.3">
      <c r="A29" s="30"/>
      <c r="B29" s="30"/>
      <c r="C29" s="30"/>
      <c r="D29" s="31"/>
      <c r="E29" s="32"/>
      <c r="G29" s="34"/>
      <c r="J29" s="8"/>
      <c r="K29" s="8"/>
    </row>
    <row r="30" spans="1:11" s="33" customFormat="1" x14ac:dyDescent="0.3">
      <c r="A30" s="30"/>
      <c r="B30" s="30"/>
      <c r="C30" s="30"/>
      <c r="D30" s="31"/>
      <c r="E30" s="32"/>
      <c r="G30" s="34"/>
      <c r="J30" s="8"/>
      <c r="K30" s="8"/>
    </row>
    <row r="31" spans="1:11" s="33" customFormat="1" x14ac:dyDescent="0.3">
      <c r="A31" s="30"/>
      <c r="B31" s="30"/>
      <c r="C31" s="30"/>
      <c r="D31" s="31"/>
      <c r="E31" s="32"/>
      <c r="G31" s="34"/>
      <c r="J31" s="8"/>
      <c r="K31" s="8"/>
    </row>
    <row r="32" spans="1:11" s="33" customFormat="1" x14ac:dyDescent="0.3">
      <c r="A32" s="30"/>
      <c r="B32" s="30"/>
      <c r="C32" s="30"/>
      <c r="D32" s="31"/>
      <c r="E32" s="32"/>
      <c r="G32" s="34"/>
      <c r="J32" s="8"/>
      <c r="K32" s="8"/>
    </row>
    <row r="33" spans="1:11" s="33" customFormat="1" x14ac:dyDescent="0.3">
      <c r="A33" s="30"/>
      <c r="B33" s="30"/>
      <c r="C33" s="30"/>
      <c r="D33" s="31"/>
      <c r="E33" s="32"/>
      <c r="G33" s="34"/>
      <c r="J33" s="8"/>
      <c r="K33" s="8"/>
    </row>
    <row r="34" spans="1:11" s="33" customFormat="1" x14ac:dyDescent="0.3">
      <c r="A34" s="30"/>
      <c r="B34" s="30"/>
      <c r="C34" s="30"/>
      <c r="D34" s="31"/>
      <c r="E34" s="32"/>
      <c r="G34" s="34"/>
      <c r="J34" s="8"/>
      <c r="K34" s="8"/>
    </row>
    <row r="35" spans="1:11" s="33" customFormat="1" x14ac:dyDescent="0.3">
      <c r="A35" s="30"/>
      <c r="B35" s="30"/>
      <c r="C35" s="30"/>
      <c r="D35" s="31"/>
      <c r="E35" s="32"/>
      <c r="G35" s="34"/>
      <c r="J35" s="8"/>
      <c r="K35" s="8"/>
    </row>
    <row r="36" spans="1:11" s="33" customFormat="1" x14ac:dyDescent="0.3">
      <c r="A36" s="30"/>
      <c r="B36" s="30"/>
      <c r="C36" s="30"/>
      <c r="D36" s="31"/>
      <c r="E36" s="32"/>
      <c r="G36" s="34"/>
      <c r="J36" s="8"/>
      <c r="K36" s="8"/>
    </row>
    <row r="37" spans="1:11" s="33" customFormat="1" x14ac:dyDescent="0.3">
      <c r="A37" s="30"/>
      <c r="B37" s="30"/>
      <c r="C37" s="30"/>
      <c r="D37" s="31"/>
      <c r="E37" s="32"/>
      <c r="G37" s="34"/>
      <c r="J37" s="8"/>
      <c r="K37" s="8"/>
    </row>
    <row r="38" spans="1:11" s="33" customFormat="1" x14ac:dyDescent="0.3">
      <c r="A38" s="30"/>
      <c r="B38" s="30"/>
      <c r="C38" s="30"/>
      <c r="D38" s="31"/>
      <c r="E38" s="32"/>
      <c r="G38" s="34"/>
      <c r="J38" s="8"/>
      <c r="K38" s="8"/>
    </row>
    <row r="39" spans="1:11" s="33" customFormat="1" x14ac:dyDescent="0.3">
      <c r="A39" s="30"/>
      <c r="B39" s="30"/>
      <c r="C39" s="30"/>
      <c r="D39" s="31"/>
      <c r="E39" s="32"/>
      <c r="G39" s="34"/>
      <c r="J39" s="8"/>
      <c r="K39" s="8"/>
    </row>
    <row r="40" spans="1:11" s="33" customFormat="1" x14ac:dyDescent="0.3">
      <c r="A40" s="30"/>
      <c r="B40" s="30"/>
      <c r="C40" s="30"/>
      <c r="D40" s="31"/>
      <c r="E40" s="32"/>
      <c r="G40" s="34"/>
      <c r="J40" s="8"/>
      <c r="K40" s="8"/>
    </row>
    <row r="41" spans="1:11" s="33" customFormat="1" x14ac:dyDescent="0.3">
      <c r="A41" s="30"/>
      <c r="B41" s="30"/>
      <c r="C41" s="30"/>
      <c r="D41" s="31"/>
      <c r="E41" s="32"/>
      <c r="G41" s="34"/>
      <c r="J41" s="8"/>
      <c r="K41" s="8"/>
    </row>
    <row r="42" spans="1:11" s="33" customFormat="1" x14ac:dyDescent="0.3">
      <c r="A42" s="30"/>
      <c r="B42" s="30"/>
      <c r="C42" s="30"/>
      <c r="D42" s="31"/>
      <c r="E42" s="32"/>
      <c r="G42" s="34"/>
      <c r="J42" s="8"/>
      <c r="K42" s="8"/>
    </row>
    <row r="43" spans="1:11" s="33" customFormat="1" x14ac:dyDescent="0.3">
      <c r="A43" s="30"/>
      <c r="B43" s="30"/>
      <c r="C43" s="30"/>
      <c r="D43" s="31"/>
      <c r="E43" s="32"/>
      <c r="G43" s="34"/>
      <c r="J43" s="8"/>
      <c r="K43" s="8"/>
    </row>
    <row r="44" spans="1:11" s="33" customFormat="1" x14ac:dyDescent="0.3">
      <c r="A44" s="30"/>
      <c r="B44" s="30"/>
      <c r="C44" s="30"/>
      <c r="D44" s="31"/>
      <c r="E44" s="32"/>
      <c r="G44" s="34"/>
      <c r="J44" s="8"/>
      <c r="K44" s="8"/>
    </row>
    <row r="45" spans="1:11" s="33" customFormat="1" x14ac:dyDescent="0.3">
      <c r="A45" s="30"/>
      <c r="B45" s="30"/>
      <c r="C45" s="30"/>
      <c r="D45" s="31"/>
      <c r="E45" s="32"/>
      <c r="G45" s="34"/>
      <c r="J45" s="8"/>
      <c r="K45" s="8"/>
    </row>
    <row r="46" spans="1:11" s="33" customFormat="1" x14ac:dyDescent="0.3">
      <c r="A46" s="30"/>
      <c r="B46" s="30"/>
      <c r="C46" s="30"/>
      <c r="D46" s="31"/>
      <c r="E46" s="32"/>
      <c r="G46" s="34"/>
      <c r="J46" s="8"/>
      <c r="K46" s="8"/>
    </row>
    <row r="47" spans="1:11" s="33" customFormat="1" x14ac:dyDescent="0.3">
      <c r="A47" s="30"/>
      <c r="B47" s="30"/>
      <c r="C47" s="30"/>
      <c r="D47" s="31"/>
      <c r="E47" s="32"/>
      <c r="G47" s="34"/>
      <c r="J47" s="8"/>
      <c r="K47" s="8"/>
    </row>
    <row r="48" spans="1:11" s="33" customFormat="1" x14ac:dyDescent="0.3">
      <c r="A48" s="30"/>
      <c r="B48" s="30"/>
      <c r="C48" s="30"/>
      <c r="D48" s="31"/>
      <c r="E48" s="32"/>
      <c r="G48" s="34"/>
      <c r="J48" s="8"/>
      <c r="K48" s="8"/>
    </row>
    <row r="49" spans="1:11" s="33" customFormat="1" x14ac:dyDescent="0.3">
      <c r="A49" s="30"/>
      <c r="B49" s="30"/>
      <c r="C49" s="30"/>
      <c r="D49" s="31"/>
      <c r="E49" s="32"/>
      <c r="G49" s="34"/>
      <c r="J49" s="8"/>
      <c r="K49" s="8"/>
    </row>
    <row r="50" spans="1:11" s="33" customFormat="1" x14ac:dyDescent="0.3">
      <c r="A50" s="30"/>
      <c r="B50" s="30"/>
      <c r="C50" s="30"/>
      <c r="D50" s="31"/>
      <c r="E50" s="32"/>
      <c r="G50" s="34"/>
      <c r="J50" s="8"/>
      <c r="K50" s="8"/>
    </row>
    <row r="51" spans="1:11" s="33" customFormat="1" x14ac:dyDescent="0.3">
      <c r="A51" s="30"/>
      <c r="B51" s="30"/>
      <c r="C51" s="30"/>
      <c r="D51" s="31"/>
      <c r="E51" s="32"/>
      <c r="G51" s="34"/>
      <c r="J51" s="8"/>
      <c r="K51" s="8"/>
    </row>
    <row r="52" spans="1:11" s="33" customFormat="1" x14ac:dyDescent="0.3">
      <c r="A52" s="30"/>
      <c r="B52" s="30"/>
      <c r="C52" s="30"/>
      <c r="D52" s="31"/>
      <c r="E52" s="32"/>
      <c r="G52" s="34"/>
      <c r="J52" s="8"/>
      <c r="K52" s="8"/>
    </row>
    <row r="53" spans="1:11" s="33" customFormat="1" x14ac:dyDescent="0.3">
      <c r="A53" s="30"/>
      <c r="B53" s="30"/>
      <c r="C53" s="30"/>
      <c r="D53" s="31"/>
      <c r="E53" s="32"/>
      <c r="G53" s="34"/>
      <c r="J53" s="8"/>
      <c r="K53" s="8"/>
    </row>
    <row r="54" spans="1:11" s="33" customFormat="1" x14ac:dyDescent="0.3">
      <c r="A54" s="30"/>
      <c r="B54" s="30"/>
      <c r="C54" s="30"/>
      <c r="D54" s="31"/>
      <c r="E54" s="32"/>
      <c r="G54" s="34"/>
      <c r="J54" s="8"/>
      <c r="K54" s="8"/>
    </row>
    <row r="55" spans="1:11" s="33" customFormat="1" x14ac:dyDescent="0.3">
      <c r="A55" s="30"/>
      <c r="B55" s="30"/>
      <c r="C55" s="30"/>
      <c r="D55" s="31"/>
      <c r="E55" s="32"/>
      <c r="G55" s="34"/>
      <c r="J55" s="8"/>
      <c r="K55" s="8"/>
    </row>
    <row r="56" spans="1:11" s="33" customFormat="1" x14ac:dyDescent="0.3">
      <c r="A56" s="30"/>
      <c r="B56" s="30"/>
      <c r="C56" s="30"/>
      <c r="D56" s="31"/>
      <c r="E56" s="32"/>
      <c r="G56" s="34"/>
      <c r="J56" s="8"/>
      <c r="K56" s="8"/>
    </row>
    <row r="57" spans="1:11" s="33" customFormat="1" x14ac:dyDescent="0.3">
      <c r="A57" s="30"/>
      <c r="B57" s="30"/>
      <c r="C57" s="30"/>
      <c r="D57" s="31"/>
      <c r="E57" s="32"/>
      <c r="G57" s="34"/>
      <c r="J57" s="8"/>
      <c r="K57" s="8"/>
    </row>
    <row r="58" spans="1:11" s="33" customFormat="1" x14ac:dyDescent="0.3">
      <c r="A58" s="30"/>
      <c r="B58" s="30"/>
      <c r="C58" s="30"/>
      <c r="D58" s="31"/>
      <c r="E58" s="32"/>
      <c r="G58" s="34"/>
      <c r="J58" s="8"/>
      <c r="K58" s="8"/>
    </row>
    <row r="59" spans="1:11" s="33" customFormat="1" x14ac:dyDescent="0.3">
      <c r="A59" s="30"/>
      <c r="B59" s="30"/>
      <c r="C59" s="30"/>
      <c r="D59" s="31"/>
      <c r="E59" s="32"/>
      <c r="G59" s="34"/>
      <c r="J59" s="8"/>
      <c r="K59" s="8"/>
    </row>
    <row r="60" spans="1:11" s="33" customFormat="1" x14ac:dyDescent="0.3">
      <c r="A60" s="30"/>
      <c r="B60" s="30"/>
      <c r="C60" s="30"/>
      <c r="D60" s="31"/>
      <c r="E60" s="32"/>
      <c r="G60" s="34"/>
      <c r="J60" s="8"/>
      <c r="K60" s="8"/>
    </row>
    <row r="61" spans="1:11" s="33" customFormat="1" x14ac:dyDescent="0.3">
      <c r="A61" s="30"/>
      <c r="B61" s="30"/>
      <c r="C61" s="30"/>
      <c r="D61" s="31"/>
      <c r="E61" s="32"/>
      <c r="G61" s="34"/>
      <c r="J61" s="8"/>
      <c r="K61" s="8"/>
    </row>
    <row r="62" spans="1:11" s="33" customFormat="1" x14ac:dyDescent="0.3">
      <c r="A62" s="30"/>
      <c r="B62" s="30"/>
      <c r="C62" s="30"/>
      <c r="D62" s="31"/>
      <c r="E62" s="32"/>
      <c r="G62" s="34"/>
      <c r="J62" s="8"/>
      <c r="K62" s="8"/>
    </row>
    <row r="63" spans="1:11" s="33" customFormat="1" x14ac:dyDescent="0.3">
      <c r="A63" s="30"/>
      <c r="B63" s="30"/>
      <c r="C63" s="30"/>
      <c r="D63" s="31"/>
      <c r="E63" s="32"/>
      <c r="G63" s="34"/>
      <c r="J63" s="8"/>
      <c r="K63" s="8"/>
    </row>
    <row r="64" spans="1:11" s="33" customFormat="1" x14ac:dyDescent="0.3">
      <c r="A64" s="30"/>
      <c r="B64" s="30"/>
      <c r="C64" s="30"/>
      <c r="D64" s="31"/>
      <c r="E64" s="32"/>
      <c r="G64" s="34"/>
      <c r="J64" s="8"/>
      <c r="K64" s="8"/>
    </row>
    <row r="65" spans="1:11" s="33" customFormat="1" x14ac:dyDescent="0.3">
      <c r="A65" s="30"/>
      <c r="B65" s="30"/>
      <c r="C65" s="30"/>
      <c r="D65" s="31"/>
      <c r="E65" s="32"/>
      <c r="G65" s="34"/>
      <c r="J65" s="8"/>
      <c r="K65" s="8"/>
    </row>
    <row r="66" spans="1:11" s="33" customFormat="1" x14ac:dyDescent="0.3">
      <c r="A66" s="30"/>
      <c r="B66" s="30"/>
      <c r="C66" s="30"/>
      <c r="D66" s="31"/>
      <c r="E66" s="32"/>
      <c r="G66" s="34"/>
      <c r="J66" s="8"/>
      <c r="K66" s="8"/>
    </row>
    <row r="67" spans="1:11" s="33" customFormat="1" x14ac:dyDescent="0.3">
      <c r="A67" s="30"/>
      <c r="B67" s="30"/>
      <c r="C67" s="30"/>
      <c r="D67" s="31"/>
      <c r="E67" s="32"/>
      <c r="G67" s="34"/>
      <c r="J67" s="8"/>
      <c r="K67" s="8"/>
    </row>
    <row r="68" spans="1:11" s="33" customFormat="1" x14ac:dyDescent="0.3">
      <c r="A68" s="30"/>
      <c r="B68" s="30"/>
      <c r="C68" s="30"/>
      <c r="D68" s="31"/>
      <c r="E68" s="32"/>
      <c r="G68" s="34"/>
      <c r="J68" s="8"/>
      <c r="K68" s="8"/>
    </row>
    <row r="69" spans="1:11" s="33" customFormat="1" x14ac:dyDescent="0.3">
      <c r="A69" s="30"/>
      <c r="B69" s="30"/>
      <c r="C69" s="30"/>
      <c r="D69" s="31"/>
      <c r="E69" s="32"/>
      <c r="G69" s="34"/>
      <c r="J69" s="8"/>
      <c r="K69" s="8"/>
    </row>
    <row r="70" spans="1:11" s="33" customFormat="1" x14ac:dyDescent="0.3">
      <c r="A70" s="30"/>
      <c r="B70" s="30"/>
      <c r="C70" s="30"/>
      <c r="D70" s="31"/>
      <c r="E70" s="32"/>
      <c r="G70" s="34"/>
      <c r="J70" s="8"/>
      <c r="K70" s="8"/>
    </row>
    <row r="71" spans="1:11" s="33" customFormat="1" x14ac:dyDescent="0.3">
      <c r="A71" s="30"/>
      <c r="B71" s="30"/>
      <c r="C71" s="30"/>
      <c r="D71" s="31"/>
      <c r="E71" s="32"/>
      <c r="G71" s="34"/>
      <c r="J71" s="8"/>
      <c r="K71" s="8"/>
    </row>
    <row r="72" spans="1:11" s="33" customFormat="1" x14ac:dyDescent="0.3">
      <c r="A72" s="30"/>
      <c r="B72" s="30"/>
      <c r="C72" s="30"/>
      <c r="D72" s="31"/>
      <c r="E72" s="32"/>
      <c r="G72" s="34"/>
      <c r="J72" s="8"/>
      <c r="K72" s="8"/>
    </row>
    <row r="73" spans="1:11" s="33" customFormat="1" x14ac:dyDescent="0.3">
      <c r="A73" s="30"/>
      <c r="B73" s="30"/>
      <c r="C73" s="30"/>
      <c r="D73" s="31"/>
      <c r="E73" s="32"/>
      <c r="G73" s="34"/>
      <c r="J73" s="8"/>
      <c r="K73" s="8"/>
    </row>
    <row r="74" spans="1:11" s="33" customFormat="1" x14ac:dyDescent="0.3">
      <c r="A74" s="30"/>
      <c r="B74" s="30"/>
      <c r="C74" s="30"/>
      <c r="D74" s="31"/>
      <c r="E74" s="32"/>
      <c r="G74" s="34"/>
      <c r="J74" s="8"/>
      <c r="K74" s="8"/>
    </row>
    <row r="75" spans="1:11" s="33" customFormat="1" x14ac:dyDescent="0.3">
      <c r="A75" s="30"/>
      <c r="B75" s="30"/>
      <c r="C75" s="30"/>
      <c r="D75" s="31"/>
      <c r="E75" s="32"/>
      <c r="G75" s="34"/>
      <c r="J75" s="8"/>
      <c r="K75" s="8"/>
    </row>
    <row r="76" spans="1:11" s="33" customFormat="1" x14ac:dyDescent="0.3">
      <c r="A76" s="30"/>
      <c r="B76" s="30"/>
      <c r="C76" s="30"/>
      <c r="D76" s="31"/>
      <c r="E76" s="32"/>
      <c r="G76" s="34"/>
      <c r="J76" s="8"/>
      <c r="K76" s="8"/>
    </row>
    <row r="77" spans="1:11" s="33" customFormat="1" x14ac:dyDescent="0.3">
      <c r="A77" s="30"/>
      <c r="B77" s="30"/>
      <c r="C77" s="30"/>
      <c r="D77" s="31"/>
      <c r="E77" s="32"/>
      <c r="G77" s="34"/>
      <c r="J77" s="8"/>
      <c r="K77" s="8"/>
    </row>
  </sheetData>
  <mergeCells count="35">
    <mergeCell ref="B1:B3"/>
    <mergeCell ref="I1:I3"/>
    <mergeCell ref="B20:C20"/>
    <mergeCell ref="I17:I18"/>
    <mergeCell ref="B4:C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1:A12"/>
    <mergeCell ref="I11:I12"/>
    <mergeCell ref="A13:A14"/>
    <mergeCell ref="I13:I14"/>
    <mergeCell ref="A15:A16"/>
    <mergeCell ref="I15:I16"/>
    <mergeCell ref="A5:A6"/>
    <mergeCell ref="A7:A8"/>
    <mergeCell ref="I7:I8"/>
    <mergeCell ref="A9:A10"/>
    <mergeCell ref="I9:I10"/>
    <mergeCell ref="I5:I6"/>
    <mergeCell ref="B6:C6"/>
    <mergeCell ref="B5:C5"/>
    <mergeCell ref="B16:C16"/>
    <mergeCell ref="B17:C17"/>
    <mergeCell ref="B18:C18"/>
    <mergeCell ref="A19:A20"/>
    <mergeCell ref="I19:I20"/>
    <mergeCell ref="A17:A18"/>
    <mergeCell ref="B19:C19"/>
  </mergeCells>
  <conditionalFormatting sqref="F11:H15 F17:H20">
    <cfRule type="expression" dxfId="27" priority="17">
      <formula>IF($D11="H",TRUE,FALSE)</formula>
    </cfRule>
    <cfRule type="expression" dxfId="26" priority="18">
      <formula>IF($D11="F",TRUE,FALSE)</formula>
    </cfRule>
  </conditionalFormatting>
  <conditionalFormatting sqref="F7:H8">
    <cfRule type="expression" dxfId="25" priority="15">
      <formula>IF($D7="H",TRUE,FALSE)</formula>
    </cfRule>
    <cfRule type="expression" dxfId="24" priority="16">
      <formula>IF($D7="F",TRUE,FALSE)</formula>
    </cfRule>
  </conditionalFormatting>
  <conditionalFormatting sqref="F5:H5">
    <cfRule type="expression" dxfId="23" priority="13">
      <formula>IF($D5="H",TRUE,FALSE)</formula>
    </cfRule>
    <cfRule type="expression" dxfId="22" priority="14">
      <formula>IF($D5="F",TRUE,FALSE)</formula>
    </cfRule>
  </conditionalFormatting>
  <conditionalFormatting sqref="F6:H6">
    <cfRule type="expression" dxfId="21" priority="11">
      <formula>IF($D6="H",TRUE,FALSE)</formula>
    </cfRule>
    <cfRule type="expression" dxfId="20" priority="12">
      <formula>IF($D6="F",TRUE,FALSE)</formula>
    </cfRule>
  </conditionalFormatting>
  <conditionalFormatting sqref="F9:H9">
    <cfRule type="expression" dxfId="19" priority="9">
      <formula>IF($D9="H",TRUE,FALSE)</formula>
    </cfRule>
    <cfRule type="expression" dxfId="18" priority="10">
      <formula>IF($D9="F",TRUE,FALSE)</formula>
    </cfRule>
  </conditionalFormatting>
  <conditionalFormatting sqref="F10:H10">
    <cfRule type="expression" dxfId="17" priority="7">
      <formula>IF($D10="H",TRUE,FALSE)</formula>
    </cfRule>
    <cfRule type="expression" dxfId="16" priority="8">
      <formula>IF($D10="F",TRUE,FALSE)</formula>
    </cfRule>
  </conditionalFormatting>
  <conditionalFormatting sqref="F16:H16">
    <cfRule type="expression" dxfId="15" priority="5">
      <formula>IF($D16="H",TRUE,FALSE)</formula>
    </cfRule>
    <cfRule type="expression" dxfId="14" priority="6">
      <formula>IF($D16="F",TRUE,FALSE)</formula>
    </cfRule>
  </conditionalFormatting>
  <dataValidations count="1">
    <dataValidation type="list" allowBlank="1" showInputMessage="1" showErrorMessage="1" sqref="B5:C20" xr:uid="{00000000-0002-0000-0100-000000000000}">
      <formula1>NOMS_Prénoms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&amp;L&amp;F&amp;C&amp;A&amp;RÉdité le &amp;D</oddHeader>
    <oddFooter>&amp;CPage &amp;P/&amp;N&amp;R&amp;"Symbol,Normal"&amp;14Ó Ò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K78"/>
  <sheetViews>
    <sheetView tabSelected="1" zoomScale="115" zoomScaleNormal="115" workbookViewId="0">
      <pane ySplit="4" topLeftCell="A5" activePane="bottomLeft" state="frozen"/>
      <selection pane="bottomLeft" activeCell="B5" sqref="B5:C5"/>
    </sheetView>
  </sheetViews>
  <sheetFormatPr baseColWidth="10" defaultColWidth="11.44140625" defaultRowHeight="14.4" x14ac:dyDescent="0.3"/>
  <cols>
    <col min="1" max="1" width="11.77734375" style="8" bestFit="1" customWidth="1"/>
    <col min="2" max="2" width="14.6640625" style="8" bestFit="1" customWidth="1"/>
    <col min="3" max="3" width="12.33203125" style="8" bestFit="1" customWidth="1"/>
    <col min="4" max="4" width="7.44140625" style="35" customWidth="1"/>
    <col min="5" max="5" width="11.44140625" style="34"/>
    <col min="6" max="6" width="11.44140625" style="33"/>
    <col min="7" max="7" width="11.44140625" style="34"/>
    <col min="8" max="8" width="11.44140625" style="33"/>
    <col min="9" max="9" width="17.6640625" style="33" customWidth="1"/>
    <col min="10" max="16384" width="11.44140625" style="8"/>
  </cols>
  <sheetData>
    <row r="1" spans="1:11" ht="15.6" customHeight="1" x14ac:dyDescent="0.3">
      <c r="A1" s="43" t="s">
        <v>12</v>
      </c>
      <c r="B1" s="101">
        <v>72</v>
      </c>
      <c r="C1" s="45" t="s">
        <v>0</v>
      </c>
      <c r="D1" s="46">
        <v>120</v>
      </c>
      <c r="E1" s="47" t="s">
        <v>1</v>
      </c>
      <c r="F1" s="48">
        <v>70</v>
      </c>
      <c r="H1" s="80"/>
      <c r="I1" s="95" t="s">
        <v>35</v>
      </c>
    </row>
    <row r="2" spans="1:11" ht="15.6" customHeight="1" x14ac:dyDescent="0.3">
      <c r="A2" s="43" t="s">
        <v>13</v>
      </c>
      <c r="B2" s="101"/>
      <c r="C2" s="36"/>
      <c r="D2" s="37"/>
      <c r="G2" s="104"/>
      <c r="H2" s="105"/>
      <c r="I2" s="96"/>
    </row>
    <row r="3" spans="1:11" ht="15.6" customHeight="1" x14ac:dyDescent="0.3">
      <c r="A3" s="44">
        <v>10</v>
      </c>
      <c r="B3" s="100"/>
      <c r="C3" s="39" t="s">
        <v>2</v>
      </c>
      <c r="D3" s="40">
        <v>126</v>
      </c>
      <c r="E3" s="41" t="s">
        <v>3</v>
      </c>
      <c r="F3" s="42">
        <v>71.5</v>
      </c>
      <c r="G3" s="82"/>
      <c r="H3" s="82"/>
      <c r="I3" s="97"/>
    </row>
    <row r="4" spans="1:11" s="14" customFormat="1" ht="50.1" customHeight="1" x14ac:dyDescent="0.3">
      <c r="A4" s="9" t="s">
        <v>4</v>
      </c>
      <c r="B4" s="102" t="s">
        <v>17</v>
      </c>
      <c r="C4" s="103"/>
      <c r="D4" s="10" t="s">
        <v>5</v>
      </c>
      <c r="E4" s="11" t="s">
        <v>6</v>
      </c>
      <c r="F4" s="12" t="s">
        <v>7</v>
      </c>
      <c r="G4" s="11" t="s">
        <v>8</v>
      </c>
      <c r="H4" s="12" t="s">
        <v>9</v>
      </c>
      <c r="I4" s="13" t="s">
        <v>14</v>
      </c>
    </row>
    <row r="5" spans="1:11" s="14" customFormat="1" ht="14.4" customHeight="1" x14ac:dyDescent="0.3">
      <c r="A5" s="88">
        <v>0.3888888888888889</v>
      </c>
      <c r="B5" s="93" t="s">
        <v>18</v>
      </c>
      <c r="C5" s="94"/>
      <c r="D5" s="15" t="str">
        <f t="shared" ref="D5:D20" si="0">INDEX(Sexes,MATCH($B5,NOMS_Prénoms,0))</f>
        <v>H</v>
      </c>
      <c r="E5" s="16">
        <f t="shared" ref="E5:E20" si="1">INDEX(Index,MATCH($B5,NOMS_Prénoms,0))</f>
        <v>18.5</v>
      </c>
      <c r="F5" s="17">
        <f t="shared" ref="F5" si="2">IF($D5="F",Slope_F,Slope_H)</f>
        <v>126</v>
      </c>
      <c r="G5" s="18">
        <f t="shared" ref="G5" si="3">IF($D5="F",SSS_F,SSS_H)</f>
        <v>71.5</v>
      </c>
      <c r="H5" s="24">
        <f t="shared" ref="H5" si="4">IF(E5*F5/113+G5-Par&lt;0,0,IF(E5&gt;36,ROUND(36*F5/113+G5-Par,0),ROUND(E5*F5/113+G5-Par,0)))</f>
        <v>20</v>
      </c>
      <c r="I5" s="90">
        <f>ROUND(LARGE($H5:$H6,2)*LARGE(deuxJ,1)+LARGE($H5:$H6,1)*LARGE(deuxJ,2),0)</f>
        <v>7</v>
      </c>
    </row>
    <row r="6" spans="1:11" s="14" customFormat="1" ht="14.4" customHeight="1" x14ac:dyDescent="0.3">
      <c r="A6" s="89"/>
      <c r="B6" s="91" t="s">
        <v>19</v>
      </c>
      <c r="C6" s="92"/>
      <c r="D6" s="19" t="str">
        <f t="shared" si="0"/>
        <v>H</v>
      </c>
      <c r="E6" s="26">
        <f t="shared" si="1"/>
        <v>10.199999999999999</v>
      </c>
      <c r="F6" s="27">
        <f t="shared" ref="F6:F20" si="5">IF($D6="F",Slope_F,Slope_H)</f>
        <v>126</v>
      </c>
      <c r="G6" s="28">
        <f t="shared" ref="G6:G20" si="6">IF($D6="F",SSS_F,SSS_H)</f>
        <v>71.5</v>
      </c>
      <c r="H6" s="27">
        <f t="shared" ref="H6" si="7">IF(E6*F6/113+G6-Par&lt;0,0,IF(E6&gt;36,ROUND(36*F6/113+G6-Par,0),ROUND(E6*F6/113+G6-Par,0)))</f>
        <v>11</v>
      </c>
      <c r="I6" s="90"/>
    </row>
    <row r="7" spans="1:11" s="14" customFormat="1" ht="14.4" customHeight="1" x14ac:dyDescent="0.3">
      <c r="A7" s="88">
        <f>A5+A$3/24/60</f>
        <v>0.39583333333333331</v>
      </c>
      <c r="B7" s="93" t="s">
        <v>20</v>
      </c>
      <c r="C7" s="94"/>
      <c r="D7" s="15" t="str">
        <f t="shared" si="0"/>
        <v>F</v>
      </c>
      <c r="E7" s="23">
        <f t="shared" si="1"/>
        <v>20.5</v>
      </c>
      <c r="F7" s="49">
        <f t="shared" si="5"/>
        <v>120</v>
      </c>
      <c r="G7" s="51">
        <f t="shared" si="6"/>
        <v>70</v>
      </c>
      <c r="H7" s="49">
        <f t="shared" ref="H7:H10" si="8">IF(E7*F7/113+G7-Par&lt;0,0,IF(E7&gt;36,ROUND(36*F7/113+G7-Par,0),ROUND(E7*F7/113+G7-Par,0)))</f>
        <v>20</v>
      </c>
      <c r="I7" s="90">
        <f>ROUND(LARGE($H7:$H8,2)*LARGE(deuxJ,1)+LARGE($H7:$H8,1)*LARGE(deuxJ,2),0)</f>
        <v>10</v>
      </c>
    </row>
    <row r="8" spans="1:11" s="14" customFormat="1" ht="14.4" customHeight="1" x14ac:dyDescent="0.3">
      <c r="A8" s="89"/>
      <c r="B8" s="91" t="s">
        <v>21</v>
      </c>
      <c r="C8" s="92"/>
      <c r="D8" s="19" t="str">
        <f t="shared" si="0"/>
        <v>H</v>
      </c>
      <c r="E8" s="20">
        <f t="shared" si="1"/>
        <v>19.399999999999999</v>
      </c>
      <c r="F8" s="50">
        <f t="shared" si="5"/>
        <v>126</v>
      </c>
      <c r="G8" s="52">
        <f t="shared" si="6"/>
        <v>71.5</v>
      </c>
      <c r="H8" s="50">
        <f t="shared" si="8"/>
        <v>21</v>
      </c>
      <c r="I8" s="90"/>
    </row>
    <row r="9" spans="1:11" x14ac:dyDescent="0.3">
      <c r="A9" s="88">
        <f>A7+A$3/24/60</f>
        <v>0.40277777777777773</v>
      </c>
      <c r="B9" s="93" t="s">
        <v>22</v>
      </c>
      <c r="C9" s="94"/>
      <c r="D9" s="15" t="str">
        <f t="shared" si="0"/>
        <v>F</v>
      </c>
      <c r="E9" s="16">
        <f t="shared" si="1"/>
        <v>20.5</v>
      </c>
      <c r="F9" s="17">
        <f t="shared" si="5"/>
        <v>120</v>
      </c>
      <c r="G9" s="18">
        <f t="shared" si="6"/>
        <v>70</v>
      </c>
      <c r="H9" s="24">
        <f t="shared" si="8"/>
        <v>20</v>
      </c>
      <c r="I9" s="90">
        <f>ROUND(LARGE($H9:$H10,2)*LARGE(deuxJ,1)+LARGE($H9:$H10,1)*LARGE(deuxJ,2),0)</f>
        <v>7</v>
      </c>
    </row>
    <row r="10" spans="1:11" ht="14.4" customHeight="1" x14ac:dyDescent="0.3">
      <c r="A10" s="89"/>
      <c r="B10" s="91" t="s">
        <v>23</v>
      </c>
      <c r="C10" s="92"/>
      <c r="D10" s="19" t="str">
        <f t="shared" si="0"/>
        <v>H</v>
      </c>
      <c r="E10" s="20">
        <f t="shared" si="1"/>
        <v>11.2</v>
      </c>
      <c r="F10" s="27">
        <f t="shared" si="5"/>
        <v>126</v>
      </c>
      <c r="G10" s="28">
        <f t="shared" si="6"/>
        <v>71.5</v>
      </c>
      <c r="H10" s="27">
        <f t="shared" si="8"/>
        <v>12</v>
      </c>
      <c r="I10" s="90"/>
    </row>
    <row r="11" spans="1:11" x14ac:dyDescent="0.3">
      <c r="A11" s="88">
        <f>A9+A$3/24/60</f>
        <v>0.40972222222222215</v>
      </c>
      <c r="B11" s="93" t="s">
        <v>24</v>
      </c>
      <c r="C11" s="94"/>
      <c r="D11" s="15" t="str">
        <f t="shared" si="0"/>
        <v>H</v>
      </c>
      <c r="E11" s="23">
        <f t="shared" si="1"/>
        <v>13.1</v>
      </c>
      <c r="F11" s="24">
        <f t="shared" si="5"/>
        <v>126</v>
      </c>
      <c r="G11" s="25">
        <f t="shared" si="6"/>
        <v>71.5</v>
      </c>
      <c r="H11" s="24">
        <f t="shared" ref="H11:H20" si="9">IF(E11*F11/113+G11-Par&lt;0,0,IF(E11&gt;36,ROUND(36*F11/113+G11-Par,0),ROUND(E11*F11/113+G11-Par,0)))</f>
        <v>14</v>
      </c>
      <c r="I11" s="90">
        <f>ROUND(LARGE($H11:$H12,2)*LARGE(deuxJ,1)+LARGE($H11:$H12,1)*LARGE(deuxJ,2),0)</f>
        <v>7</v>
      </c>
    </row>
    <row r="12" spans="1:11" x14ac:dyDescent="0.3">
      <c r="A12" s="89"/>
      <c r="B12" s="91" t="s">
        <v>25</v>
      </c>
      <c r="C12" s="92"/>
      <c r="D12" s="19" t="str">
        <f t="shared" si="0"/>
        <v>H</v>
      </c>
      <c r="E12" s="26">
        <f t="shared" si="1"/>
        <v>15.1</v>
      </c>
      <c r="F12" s="27">
        <f t="shared" si="5"/>
        <v>126</v>
      </c>
      <c r="G12" s="28">
        <f t="shared" si="6"/>
        <v>71.5</v>
      </c>
      <c r="H12" s="27">
        <f t="shared" si="9"/>
        <v>16</v>
      </c>
      <c r="I12" s="90"/>
    </row>
    <row r="13" spans="1:11" x14ac:dyDescent="0.3">
      <c r="A13" s="88">
        <f>A11+A$3/24/60</f>
        <v>0.41666666666666657</v>
      </c>
      <c r="B13" s="93" t="s">
        <v>26</v>
      </c>
      <c r="C13" s="94"/>
      <c r="D13" s="15" t="str">
        <f t="shared" si="0"/>
        <v>F</v>
      </c>
      <c r="E13" s="16">
        <f t="shared" si="1"/>
        <v>13.9</v>
      </c>
      <c r="F13" s="24">
        <f t="shared" si="5"/>
        <v>120</v>
      </c>
      <c r="G13" s="25">
        <f t="shared" si="6"/>
        <v>70</v>
      </c>
      <c r="H13" s="24">
        <f t="shared" si="9"/>
        <v>13</v>
      </c>
      <c r="I13" s="90">
        <f>ROUND(LARGE($H13:$H14,2)*LARGE(deuxJ,1)+LARGE($H13:$H14,1)*LARGE(deuxJ,2),0)</f>
        <v>8</v>
      </c>
      <c r="K13" s="29"/>
    </row>
    <row r="14" spans="1:11" x14ac:dyDescent="0.3">
      <c r="A14" s="89"/>
      <c r="B14" s="91" t="s">
        <v>27</v>
      </c>
      <c r="C14" s="92"/>
      <c r="D14" s="19" t="str">
        <f t="shared" si="0"/>
        <v>F</v>
      </c>
      <c r="E14" s="20">
        <f t="shared" si="1"/>
        <v>22.4</v>
      </c>
      <c r="F14" s="27">
        <f t="shared" si="5"/>
        <v>120</v>
      </c>
      <c r="G14" s="28">
        <f t="shared" si="6"/>
        <v>70</v>
      </c>
      <c r="H14" s="27">
        <f t="shared" si="9"/>
        <v>22</v>
      </c>
      <c r="I14" s="90"/>
    </row>
    <row r="15" spans="1:11" x14ac:dyDescent="0.3">
      <c r="A15" s="88">
        <f>A13+A$3/24/60</f>
        <v>0.42361111111111099</v>
      </c>
      <c r="B15" s="93" t="s">
        <v>28</v>
      </c>
      <c r="C15" s="94"/>
      <c r="D15" s="15" t="str">
        <f t="shared" si="0"/>
        <v>H</v>
      </c>
      <c r="E15" s="16">
        <f t="shared" si="1"/>
        <v>13</v>
      </c>
      <c r="F15" s="24">
        <f t="shared" si="5"/>
        <v>126</v>
      </c>
      <c r="G15" s="25">
        <f t="shared" si="6"/>
        <v>71.5</v>
      </c>
      <c r="H15" s="24">
        <f t="shared" si="9"/>
        <v>14</v>
      </c>
      <c r="I15" s="90">
        <f>ROUND(LARGE($H15:$H16,2)*LARGE(deuxJ,1)+LARGE($H15:$H16,1)*LARGE(deuxJ,2),0)</f>
        <v>11</v>
      </c>
    </row>
    <row r="16" spans="1:11" x14ac:dyDescent="0.3">
      <c r="A16" s="89"/>
      <c r="B16" s="91" t="s">
        <v>29</v>
      </c>
      <c r="C16" s="92"/>
      <c r="D16" s="19" t="str">
        <f t="shared" si="0"/>
        <v>H</v>
      </c>
      <c r="E16" s="26">
        <f t="shared" si="1"/>
        <v>54</v>
      </c>
      <c r="F16" s="21">
        <f t="shared" si="5"/>
        <v>126</v>
      </c>
      <c r="G16" s="22">
        <f t="shared" si="6"/>
        <v>71.5</v>
      </c>
      <c r="H16" s="27">
        <f t="shared" ref="H16" si="10">IF(E16*F16/113+G16-Par&lt;0,0,IF(E16&gt;36,ROUND(36*F16/113+G16-Par,0),ROUND(E16*F16/113+G16-Par,0)))</f>
        <v>40</v>
      </c>
      <c r="I16" s="90"/>
    </row>
    <row r="17" spans="1:11" x14ac:dyDescent="0.3">
      <c r="A17" s="88">
        <f>A15+A$3/24/60</f>
        <v>0.43055555555555541</v>
      </c>
      <c r="B17" s="93" t="s">
        <v>30</v>
      </c>
      <c r="C17" s="94"/>
      <c r="D17" s="15" t="str">
        <f t="shared" si="0"/>
        <v>H</v>
      </c>
      <c r="E17" s="16">
        <f t="shared" si="1"/>
        <v>21.2</v>
      </c>
      <c r="F17" s="17">
        <f t="shared" si="5"/>
        <v>126</v>
      </c>
      <c r="G17" s="18">
        <f t="shared" si="6"/>
        <v>71.5</v>
      </c>
      <c r="H17" s="24">
        <f t="shared" si="9"/>
        <v>23</v>
      </c>
      <c r="I17" s="90">
        <f>ROUND(LARGE($H17:$H18,2)*LARGE(deuxJ,1)+LARGE($H17:$H18,1)*LARGE(deuxJ,2),0)</f>
        <v>11</v>
      </c>
    </row>
    <row r="18" spans="1:11" x14ac:dyDescent="0.3">
      <c r="A18" s="89"/>
      <c r="B18" s="91" t="s">
        <v>31</v>
      </c>
      <c r="C18" s="92"/>
      <c r="D18" s="19" t="str">
        <f t="shared" si="0"/>
        <v>H</v>
      </c>
      <c r="E18" s="26">
        <f t="shared" si="1"/>
        <v>20.3</v>
      </c>
      <c r="F18" s="21">
        <f t="shared" si="5"/>
        <v>126</v>
      </c>
      <c r="G18" s="22">
        <f t="shared" si="6"/>
        <v>71.5</v>
      </c>
      <c r="H18" s="27">
        <f t="shared" si="9"/>
        <v>22</v>
      </c>
      <c r="I18" s="90"/>
    </row>
    <row r="19" spans="1:11" x14ac:dyDescent="0.3">
      <c r="A19" s="88">
        <f>A17+A$3/24/60</f>
        <v>0.43749999999999983</v>
      </c>
      <c r="B19" s="93" t="s">
        <v>32</v>
      </c>
      <c r="C19" s="94"/>
      <c r="D19" s="15" t="str">
        <f t="shared" si="0"/>
        <v>F</v>
      </c>
      <c r="E19" s="16">
        <f t="shared" si="1"/>
        <v>23.6</v>
      </c>
      <c r="F19" s="17">
        <f t="shared" si="5"/>
        <v>120</v>
      </c>
      <c r="G19" s="18">
        <f t="shared" si="6"/>
        <v>70</v>
      </c>
      <c r="H19" s="24">
        <f t="shared" si="9"/>
        <v>23</v>
      </c>
      <c r="I19" s="90">
        <f>ROUND(LARGE($H19:$H20,2)*LARGE(deuxJ,1)+LARGE($H19:$H20,1)*LARGE(deuxJ,2),0)</f>
        <v>13</v>
      </c>
    </row>
    <row r="20" spans="1:11" x14ac:dyDescent="0.3">
      <c r="A20" s="89"/>
      <c r="B20" s="91" t="s">
        <v>33</v>
      </c>
      <c r="C20" s="92"/>
      <c r="D20" s="19" t="str">
        <f t="shared" si="0"/>
        <v>H</v>
      </c>
      <c r="E20" s="26">
        <f t="shared" si="1"/>
        <v>28.7</v>
      </c>
      <c r="F20" s="21">
        <f t="shared" si="5"/>
        <v>126</v>
      </c>
      <c r="G20" s="22">
        <f t="shared" si="6"/>
        <v>71.5</v>
      </c>
      <c r="H20" s="27">
        <f t="shared" si="9"/>
        <v>32</v>
      </c>
      <c r="I20" s="90"/>
    </row>
    <row r="21" spans="1:11" s="33" customFormat="1" x14ac:dyDescent="0.3">
      <c r="A21" s="59"/>
      <c r="B21" s="59"/>
      <c r="C21" s="59"/>
      <c r="D21" s="60"/>
      <c r="E21" s="61"/>
      <c r="F21" s="62"/>
      <c r="G21" s="63"/>
      <c r="H21" s="62"/>
      <c r="I21" s="62"/>
      <c r="J21" s="8"/>
      <c r="K21" s="8"/>
    </row>
    <row r="22" spans="1:11" s="33" customFormat="1" x14ac:dyDescent="0.3">
      <c r="A22" s="30"/>
      <c r="B22" s="30"/>
      <c r="C22" s="30"/>
      <c r="D22" s="31"/>
      <c r="E22" s="32"/>
      <c r="G22" s="34"/>
      <c r="J22" s="8"/>
      <c r="K22" s="8"/>
    </row>
    <row r="23" spans="1:11" s="33" customFormat="1" x14ac:dyDescent="0.3">
      <c r="A23" s="30"/>
      <c r="B23" s="30"/>
      <c r="C23" s="30"/>
      <c r="D23" s="31"/>
      <c r="E23" s="32"/>
      <c r="G23" s="34"/>
      <c r="J23" s="8"/>
      <c r="K23" s="8"/>
    </row>
    <row r="24" spans="1:11" s="33" customFormat="1" x14ac:dyDescent="0.3">
      <c r="A24" s="30"/>
      <c r="B24" s="30"/>
      <c r="C24" s="30"/>
      <c r="D24" s="31"/>
      <c r="E24" s="32"/>
      <c r="G24" s="34"/>
      <c r="J24" s="8"/>
      <c r="K24" s="8"/>
    </row>
    <row r="25" spans="1:11" s="33" customFormat="1" x14ac:dyDescent="0.3">
      <c r="A25" s="30"/>
      <c r="B25" s="30"/>
      <c r="C25" s="30"/>
      <c r="D25" s="31"/>
      <c r="E25" s="32"/>
      <c r="G25" s="34"/>
      <c r="J25" s="8"/>
      <c r="K25" s="8"/>
    </row>
    <row r="26" spans="1:11" s="33" customFormat="1" x14ac:dyDescent="0.3">
      <c r="A26" s="30"/>
      <c r="B26" s="30"/>
      <c r="C26" s="30"/>
      <c r="D26" s="31"/>
      <c r="E26" s="32"/>
      <c r="G26" s="34"/>
      <c r="J26" s="8"/>
      <c r="K26" s="8"/>
    </row>
    <row r="27" spans="1:11" s="33" customFormat="1" x14ac:dyDescent="0.3">
      <c r="A27" s="30"/>
      <c r="B27" s="30"/>
      <c r="C27" s="30"/>
      <c r="D27" s="31"/>
      <c r="E27" s="32"/>
      <c r="G27" s="34"/>
      <c r="J27" s="8"/>
      <c r="K27" s="8"/>
    </row>
    <row r="28" spans="1:11" s="33" customFormat="1" x14ac:dyDescent="0.3">
      <c r="A28" s="30"/>
      <c r="B28" s="30"/>
      <c r="C28" s="30"/>
      <c r="D28" s="31"/>
      <c r="E28" s="32"/>
      <c r="G28" s="34"/>
      <c r="J28" s="8"/>
      <c r="K28" s="8"/>
    </row>
    <row r="29" spans="1:11" s="33" customFormat="1" x14ac:dyDescent="0.3">
      <c r="A29" s="30"/>
      <c r="B29" s="30"/>
      <c r="C29" s="30"/>
      <c r="D29" s="31"/>
      <c r="E29" s="32"/>
      <c r="G29" s="34"/>
      <c r="J29" s="8"/>
      <c r="K29" s="8"/>
    </row>
    <row r="30" spans="1:11" s="33" customFormat="1" x14ac:dyDescent="0.3">
      <c r="A30" s="30"/>
      <c r="B30" s="30"/>
      <c r="C30" s="30"/>
      <c r="D30" s="31"/>
      <c r="E30" s="32"/>
      <c r="G30" s="34"/>
      <c r="J30" s="8"/>
      <c r="K30" s="8"/>
    </row>
    <row r="31" spans="1:11" s="33" customFormat="1" x14ac:dyDescent="0.3">
      <c r="A31" s="30"/>
      <c r="B31" s="30"/>
      <c r="C31" s="30"/>
      <c r="D31" s="31"/>
      <c r="E31" s="32"/>
      <c r="G31" s="34"/>
      <c r="J31" s="8"/>
      <c r="K31" s="8"/>
    </row>
    <row r="32" spans="1:11" s="33" customFormat="1" x14ac:dyDescent="0.3">
      <c r="A32" s="30"/>
      <c r="B32" s="30"/>
      <c r="C32" s="30"/>
      <c r="D32" s="31"/>
      <c r="E32" s="32"/>
      <c r="G32" s="34"/>
      <c r="J32" s="8"/>
      <c r="K32" s="8"/>
    </row>
    <row r="33" spans="1:11" s="33" customFormat="1" x14ac:dyDescent="0.3">
      <c r="A33" s="30"/>
      <c r="B33" s="30"/>
      <c r="C33" s="30"/>
      <c r="D33" s="31"/>
      <c r="E33" s="32"/>
      <c r="G33" s="34"/>
      <c r="J33" s="8"/>
      <c r="K33" s="8"/>
    </row>
    <row r="34" spans="1:11" s="33" customFormat="1" x14ac:dyDescent="0.3">
      <c r="A34" s="30"/>
      <c r="B34" s="30"/>
      <c r="C34" s="30"/>
      <c r="D34" s="31"/>
      <c r="E34" s="32"/>
      <c r="G34" s="34"/>
      <c r="J34" s="8"/>
      <c r="K34" s="8"/>
    </row>
    <row r="35" spans="1:11" s="33" customFormat="1" x14ac:dyDescent="0.3">
      <c r="A35" s="30"/>
      <c r="B35" s="30"/>
      <c r="C35" s="30"/>
      <c r="D35" s="31"/>
      <c r="E35" s="32"/>
      <c r="G35" s="34"/>
      <c r="J35" s="8"/>
      <c r="K35" s="8"/>
    </row>
    <row r="36" spans="1:11" s="33" customFormat="1" x14ac:dyDescent="0.3">
      <c r="A36" s="30"/>
      <c r="B36" s="30"/>
      <c r="C36" s="30"/>
      <c r="D36" s="31"/>
      <c r="E36" s="32"/>
      <c r="G36" s="34"/>
      <c r="J36" s="8"/>
      <c r="K36" s="8"/>
    </row>
    <row r="37" spans="1:11" s="33" customFormat="1" x14ac:dyDescent="0.3">
      <c r="A37" s="30"/>
      <c r="B37" s="30"/>
      <c r="C37" s="30"/>
      <c r="D37" s="31"/>
      <c r="E37" s="32"/>
      <c r="G37" s="34"/>
      <c r="J37" s="8"/>
      <c r="K37" s="8"/>
    </row>
    <row r="38" spans="1:11" s="33" customFormat="1" x14ac:dyDescent="0.3">
      <c r="A38" s="30"/>
      <c r="B38" s="30"/>
      <c r="C38" s="30"/>
      <c r="D38" s="31"/>
      <c r="E38" s="32"/>
      <c r="G38" s="34"/>
      <c r="J38" s="8"/>
      <c r="K38" s="8"/>
    </row>
    <row r="39" spans="1:11" s="33" customFormat="1" x14ac:dyDescent="0.3">
      <c r="A39" s="30"/>
      <c r="B39" s="30"/>
      <c r="C39" s="30"/>
      <c r="D39" s="31"/>
      <c r="E39" s="32"/>
      <c r="G39" s="34"/>
      <c r="J39" s="8"/>
      <c r="K39" s="8"/>
    </row>
    <row r="40" spans="1:11" s="33" customFormat="1" x14ac:dyDescent="0.3">
      <c r="A40" s="30"/>
      <c r="B40" s="30"/>
      <c r="C40" s="30"/>
      <c r="D40" s="31"/>
      <c r="E40" s="32"/>
      <c r="G40" s="34"/>
      <c r="J40" s="8"/>
      <c r="K40" s="8"/>
    </row>
    <row r="41" spans="1:11" s="33" customFormat="1" x14ac:dyDescent="0.3">
      <c r="A41" s="30"/>
      <c r="B41" s="30"/>
      <c r="C41" s="30"/>
      <c r="D41" s="31"/>
      <c r="E41" s="32"/>
      <c r="G41" s="34"/>
      <c r="J41" s="8"/>
      <c r="K41" s="8"/>
    </row>
    <row r="42" spans="1:11" s="33" customFormat="1" x14ac:dyDescent="0.3">
      <c r="A42" s="30"/>
      <c r="B42" s="30"/>
      <c r="C42" s="30"/>
      <c r="D42" s="31"/>
      <c r="E42" s="32"/>
      <c r="G42" s="34"/>
      <c r="J42" s="8"/>
      <c r="K42" s="8"/>
    </row>
    <row r="43" spans="1:11" s="33" customFormat="1" x14ac:dyDescent="0.3">
      <c r="A43" s="30"/>
      <c r="B43" s="30"/>
      <c r="C43" s="30"/>
      <c r="D43" s="31"/>
      <c r="E43" s="32"/>
      <c r="G43" s="34"/>
      <c r="J43" s="8"/>
      <c r="K43" s="8"/>
    </row>
    <row r="44" spans="1:11" s="33" customFormat="1" x14ac:dyDescent="0.3">
      <c r="A44" s="30"/>
      <c r="B44" s="30"/>
      <c r="C44" s="30"/>
      <c r="D44" s="31"/>
      <c r="E44" s="32"/>
      <c r="G44" s="34"/>
      <c r="J44" s="8"/>
      <c r="K44" s="8"/>
    </row>
    <row r="45" spans="1:11" s="33" customFormat="1" x14ac:dyDescent="0.3">
      <c r="A45" s="30"/>
      <c r="B45" s="30"/>
      <c r="C45" s="30"/>
      <c r="D45" s="31"/>
      <c r="E45" s="32"/>
      <c r="G45" s="34"/>
      <c r="J45" s="8"/>
      <c r="K45" s="8"/>
    </row>
    <row r="46" spans="1:11" s="33" customFormat="1" x14ac:dyDescent="0.3">
      <c r="A46" s="30"/>
      <c r="B46" s="30"/>
      <c r="C46" s="30"/>
      <c r="D46" s="31"/>
      <c r="E46" s="32"/>
      <c r="G46" s="34"/>
      <c r="J46" s="8"/>
      <c r="K46" s="8"/>
    </row>
    <row r="47" spans="1:11" s="33" customFormat="1" x14ac:dyDescent="0.3">
      <c r="A47" s="30"/>
      <c r="B47" s="30"/>
      <c r="C47" s="30"/>
      <c r="D47" s="31"/>
      <c r="E47" s="32"/>
      <c r="G47" s="34"/>
      <c r="J47" s="8"/>
      <c r="K47" s="8"/>
    </row>
    <row r="48" spans="1:11" s="33" customFormat="1" x14ac:dyDescent="0.3">
      <c r="A48" s="30"/>
      <c r="B48" s="30"/>
      <c r="C48" s="30"/>
      <c r="D48" s="31"/>
      <c r="E48" s="32"/>
      <c r="G48" s="34"/>
      <c r="J48" s="8"/>
      <c r="K48" s="8"/>
    </row>
    <row r="49" spans="1:11" s="33" customFormat="1" x14ac:dyDescent="0.3">
      <c r="A49" s="30"/>
      <c r="B49" s="30"/>
      <c r="C49" s="30"/>
      <c r="D49" s="31"/>
      <c r="E49" s="32"/>
      <c r="G49" s="34"/>
      <c r="J49" s="8"/>
      <c r="K49" s="8"/>
    </row>
    <row r="50" spans="1:11" s="33" customFormat="1" x14ac:dyDescent="0.3">
      <c r="A50" s="30"/>
      <c r="B50" s="30"/>
      <c r="C50" s="30"/>
      <c r="D50" s="31"/>
      <c r="E50" s="32"/>
      <c r="G50" s="34"/>
      <c r="J50" s="8"/>
      <c r="K50" s="8"/>
    </row>
    <row r="51" spans="1:11" s="33" customFormat="1" x14ac:dyDescent="0.3">
      <c r="A51" s="30"/>
      <c r="B51" s="30"/>
      <c r="C51" s="30"/>
      <c r="D51" s="31"/>
      <c r="E51" s="32"/>
      <c r="G51" s="34"/>
      <c r="J51" s="8"/>
      <c r="K51" s="8"/>
    </row>
    <row r="52" spans="1:11" s="33" customFormat="1" x14ac:dyDescent="0.3">
      <c r="A52" s="30"/>
      <c r="B52" s="30"/>
      <c r="C52" s="30"/>
      <c r="D52" s="31"/>
      <c r="E52" s="32"/>
      <c r="G52" s="34"/>
      <c r="J52" s="8"/>
      <c r="K52" s="8"/>
    </row>
    <row r="53" spans="1:11" s="33" customFormat="1" x14ac:dyDescent="0.3">
      <c r="A53" s="30"/>
      <c r="B53" s="30"/>
      <c r="C53" s="30"/>
      <c r="D53" s="31"/>
      <c r="E53" s="32"/>
      <c r="G53" s="34"/>
      <c r="J53" s="8"/>
      <c r="K53" s="8"/>
    </row>
    <row r="54" spans="1:11" s="33" customFormat="1" x14ac:dyDescent="0.3">
      <c r="A54" s="30"/>
      <c r="B54" s="30"/>
      <c r="C54" s="30"/>
      <c r="D54" s="31"/>
      <c r="E54" s="32"/>
      <c r="G54" s="34"/>
      <c r="J54" s="8"/>
      <c r="K54" s="8"/>
    </row>
    <row r="55" spans="1:11" s="33" customFormat="1" x14ac:dyDescent="0.3">
      <c r="A55" s="30"/>
      <c r="B55" s="30"/>
      <c r="C55" s="30"/>
      <c r="D55" s="31"/>
      <c r="E55" s="32"/>
      <c r="G55" s="34"/>
      <c r="J55" s="8"/>
      <c r="K55" s="8"/>
    </row>
    <row r="56" spans="1:11" s="33" customFormat="1" x14ac:dyDescent="0.3">
      <c r="A56" s="30"/>
      <c r="B56" s="30"/>
      <c r="C56" s="30"/>
      <c r="D56" s="31"/>
      <c r="E56" s="32"/>
      <c r="G56" s="34"/>
      <c r="J56" s="8"/>
      <c r="K56" s="8"/>
    </row>
    <row r="57" spans="1:11" s="33" customFormat="1" x14ac:dyDescent="0.3">
      <c r="A57" s="30"/>
      <c r="B57" s="30"/>
      <c r="C57" s="30"/>
      <c r="D57" s="31"/>
      <c r="E57" s="32"/>
      <c r="G57" s="34"/>
      <c r="J57" s="8"/>
      <c r="K57" s="8"/>
    </row>
    <row r="58" spans="1:11" s="33" customFormat="1" x14ac:dyDescent="0.3">
      <c r="A58" s="30"/>
      <c r="B58" s="30"/>
      <c r="C58" s="30"/>
      <c r="D58" s="31"/>
      <c r="E58" s="32"/>
      <c r="G58" s="34"/>
      <c r="J58" s="8"/>
      <c r="K58" s="8"/>
    </row>
    <row r="59" spans="1:11" s="33" customFormat="1" x14ac:dyDescent="0.3">
      <c r="A59" s="30"/>
      <c r="B59" s="30"/>
      <c r="C59" s="30"/>
      <c r="D59" s="31"/>
      <c r="E59" s="32"/>
      <c r="G59" s="34"/>
      <c r="J59" s="8"/>
      <c r="K59" s="8"/>
    </row>
    <row r="60" spans="1:11" s="33" customFormat="1" x14ac:dyDescent="0.3">
      <c r="A60" s="30"/>
      <c r="B60" s="30"/>
      <c r="C60" s="30"/>
      <c r="D60" s="31"/>
      <c r="E60" s="32"/>
      <c r="G60" s="34"/>
      <c r="J60" s="8"/>
      <c r="K60" s="8"/>
    </row>
    <row r="61" spans="1:11" s="33" customFormat="1" x14ac:dyDescent="0.3">
      <c r="A61" s="30"/>
      <c r="B61" s="30"/>
      <c r="C61" s="30"/>
      <c r="D61" s="31"/>
      <c r="E61" s="32"/>
      <c r="G61" s="34"/>
      <c r="J61" s="8"/>
      <c r="K61" s="8"/>
    </row>
    <row r="62" spans="1:11" s="33" customFormat="1" x14ac:dyDescent="0.3">
      <c r="A62" s="30"/>
      <c r="B62" s="30"/>
      <c r="C62" s="30"/>
      <c r="D62" s="31"/>
      <c r="E62" s="32"/>
      <c r="G62" s="34"/>
      <c r="J62" s="8"/>
      <c r="K62" s="8"/>
    </row>
    <row r="63" spans="1:11" s="33" customFormat="1" x14ac:dyDescent="0.3">
      <c r="A63" s="30"/>
      <c r="B63" s="30"/>
      <c r="C63" s="30"/>
      <c r="D63" s="31"/>
      <c r="E63" s="32"/>
      <c r="G63" s="34"/>
      <c r="J63" s="8"/>
      <c r="K63" s="8"/>
    </row>
    <row r="64" spans="1:11" s="33" customFormat="1" x14ac:dyDescent="0.3">
      <c r="A64" s="30"/>
      <c r="B64" s="30"/>
      <c r="C64" s="30"/>
      <c r="D64" s="31"/>
      <c r="E64" s="32"/>
      <c r="G64" s="34"/>
      <c r="J64" s="8"/>
      <c r="K64" s="8"/>
    </row>
    <row r="65" spans="1:11" s="33" customFormat="1" x14ac:dyDescent="0.3">
      <c r="A65" s="30"/>
      <c r="B65" s="30"/>
      <c r="C65" s="30"/>
      <c r="D65" s="31"/>
      <c r="E65" s="32"/>
      <c r="G65" s="34"/>
      <c r="J65" s="8"/>
      <c r="K65" s="8"/>
    </row>
    <row r="66" spans="1:11" s="33" customFormat="1" x14ac:dyDescent="0.3">
      <c r="A66" s="30"/>
      <c r="B66" s="30"/>
      <c r="C66" s="30"/>
      <c r="D66" s="31"/>
      <c r="E66" s="32"/>
      <c r="G66" s="34"/>
      <c r="J66" s="8"/>
      <c r="K66" s="8"/>
    </row>
    <row r="67" spans="1:11" s="33" customFormat="1" x14ac:dyDescent="0.3">
      <c r="A67" s="30"/>
      <c r="B67" s="30"/>
      <c r="C67" s="30"/>
      <c r="D67" s="31"/>
      <c r="E67" s="32"/>
      <c r="G67" s="34"/>
      <c r="J67" s="8"/>
      <c r="K67" s="8"/>
    </row>
    <row r="68" spans="1:11" s="33" customFormat="1" x14ac:dyDescent="0.3">
      <c r="A68" s="30"/>
      <c r="B68" s="30"/>
      <c r="C68" s="30"/>
      <c r="D68" s="31"/>
      <c r="E68" s="32"/>
      <c r="G68" s="34"/>
      <c r="J68" s="8"/>
      <c r="K68" s="8"/>
    </row>
    <row r="69" spans="1:11" s="33" customFormat="1" x14ac:dyDescent="0.3">
      <c r="A69" s="30"/>
      <c r="B69" s="30"/>
      <c r="C69" s="30"/>
      <c r="D69" s="31"/>
      <c r="E69" s="32"/>
      <c r="G69" s="34"/>
      <c r="J69" s="8"/>
      <c r="K69" s="8"/>
    </row>
    <row r="70" spans="1:11" s="33" customFormat="1" x14ac:dyDescent="0.3">
      <c r="A70" s="30"/>
      <c r="B70" s="30"/>
      <c r="C70" s="30"/>
      <c r="D70" s="31"/>
      <c r="E70" s="32"/>
      <c r="G70" s="34"/>
      <c r="J70" s="8"/>
      <c r="K70" s="8"/>
    </row>
    <row r="71" spans="1:11" s="33" customFormat="1" x14ac:dyDescent="0.3">
      <c r="A71" s="30"/>
      <c r="B71" s="30"/>
      <c r="C71" s="30"/>
      <c r="D71" s="31"/>
      <c r="E71" s="32"/>
      <c r="G71" s="34"/>
      <c r="J71" s="8"/>
      <c r="K71" s="8"/>
    </row>
    <row r="72" spans="1:11" s="33" customFormat="1" x14ac:dyDescent="0.3">
      <c r="A72" s="30"/>
      <c r="B72" s="30"/>
      <c r="C72" s="30"/>
      <c r="D72" s="31"/>
      <c r="E72" s="32"/>
      <c r="G72" s="34"/>
      <c r="J72" s="8"/>
      <c r="K72" s="8"/>
    </row>
    <row r="73" spans="1:11" s="33" customFormat="1" x14ac:dyDescent="0.3">
      <c r="A73" s="30"/>
      <c r="B73" s="30"/>
      <c r="C73" s="30"/>
      <c r="D73" s="31"/>
      <c r="E73" s="32"/>
      <c r="G73" s="34"/>
      <c r="J73" s="8"/>
      <c r="K73" s="8"/>
    </row>
    <row r="74" spans="1:11" s="33" customFormat="1" x14ac:dyDescent="0.3">
      <c r="A74" s="30"/>
      <c r="B74" s="30"/>
      <c r="C74" s="30"/>
      <c r="D74" s="31"/>
      <c r="E74" s="32"/>
      <c r="G74" s="34"/>
      <c r="J74" s="8"/>
      <c r="K74" s="8"/>
    </row>
    <row r="75" spans="1:11" s="33" customFormat="1" x14ac:dyDescent="0.3">
      <c r="A75" s="30"/>
      <c r="B75" s="30"/>
      <c r="C75" s="30"/>
      <c r="D75" s="31"/>
      <c r="E75" s="32"/>
      <c r="G75" s="34"/>
      <c r="J75" s="8"/>
      <c r="K75" s="8"/>
    </row>
    <row r="76" spans="1:11" s="33" customFormat="1" x14ac:dyDescent="0.3">
      <c r="A76" s="30"/>
      <c r="B76" s="30"/>
      <c r="C76" s="30"/>
      <c r="D76" s="31"/>
      <c r="E76" s="32"/>
      <c r="G76" s="34"/>
      <c r="J76" s="8"/>
      <c r="K76" s="8"/>
    </row>
    <row r="77" spans="1:11" s="33" customFormat="1" x14ac:dyDescent="0.3">
      <c r="A77" s="30"/>
      <c r="B77" s="30"/>
      <c r="C77" s="30"/>
      <c r="D77" s="31"/>
      <c r="E77" s="32"/>
      <c r="G77" s="34"/>
      <c r="J77" s="8"/>
      <c r="K77" s="8"/>
    </row>
    <row r="78" spans="1:11" s="33" customFormat="1" x14ac:dyDescent="0.3">
      <c r="A78" s="30"/>
      <c r="B78" s="30"/>
      <c r="C78" s="30"/>
      <c r="D78" s="31"/>
      <c r="E78" s="32"/>
      <c r="G78" s="34"/>
      <c r="J78" s="8"/>
      <c r="K78" s="8"/>
    </row>
  </sheetData>
  <mergeCells count="35">
    <mergeCell ref="B1:B3"/>
    <mergeCell ref="I7:I8"/>
    <mergeCell ref="B4:C4"/>
    <mergeCell ref="B5:C5"/>
    <mergeCell ref="B6:C6"/>
    <mergeCell ref="I1:I3"/>
    <mergeCell ref="A7:A8"/>
    <mergeCell ref="B17:C17"/>
    <mergeCell ref="A9:A10"/>
    <mergeCell ref="I9:I10"/>
    <mergeCell ref="I5:I6"/>
    <mergeCell ref="B7:C7"/>
    <mergeCell ref="B8:C8"/>
    <mergeCell ref="B9:C9"/>
    <mergeCell ref="B10:C10"/>
    <mergeCell ref="A5:A6"/>
    <mergeCell ref="A17:A18"/>
    <mergeCell ref="I17:I18"/>
    <mergeCell ref="B18:C18"/>
    <mergeCell ref="A19:A20"/>
    <mergeCell ref="I19:I20"/>
    <mergeCell ref="A11:A12"/>
    <mergeCell ref="I11:I12"/>
    <mergeCell ref="A13:A14"/>
    <mergeCell ref="I13:I14"/>
    <mergeCell ref="A15:A16"/>
    <mergeCell ref="I15:I16"/>
    <mergeCell ref="B11:C11"/>
    <mergeCell ref="B12:C12"/>
    <mergeCell ref="B13:C13"/>
    <mergeCell ref="B14:C14"/>
    <mergeCell ref="B15:C15"/>
    <mergeCell ref="B16:C16"/>
    <mergeCell ref="B19:C19"/>
    <mergeCell ref="B20:C20"/>
  </mergeCells>
  <conditionalFormatting sqref="F11:H15 F17:H20">
    <cfRule type="expression" dxfId="13" priority="25">
      <formula>IF($D11="H",TRUE,FALSE)</formula>
    </cfRule>
    <cfRule type="expression" dxfId="12" priority="26">
      <formula>IF($D11="F",TRUE,FALSE)</formula>
    </cfRule>
  </conditionalFormatting>
  <conditionalFormatting sqref="F7:H8">
    <cfRule type="expression" dxfId="11" priority="23">
      <formula>IF($D7="H",TRUE,FALSE)</formula>
    </cfRule>
    <cfRule type="expression" dxfId="10" priority="24">
      <formula>IF($D7="F",TRUE,FALSE)</formula>
    </cfRule>
  </conditionalFormatting>
  <conditionalFormatting sqref="F5:H5">
    <cfRule type="expression" dxfId="9" priority="21">
      <formula>IF($D5="H",TRUE,FALSE)</formula>
    </cfRule>
    <cfRule type="expression" dxfId="8" priority="22">
      <formula>IF($D5="F",TRUE,FALSE)</formula>
    </cfRule>
  </conditionalFormatting>
  <conditionalFormatting sqref="F6:H6">
    <cfRule type="expression" dxfId="7" priority="17">
      <formula>IF($D6="H",TRUE,FALSE)</formula>
    </cfRule>
    <cfRule type="expression" dxfId="6" priority="18">
      <formula>IF($D6="F",TRUE,FALSE)</formula>
    </cfRule>
  </conditionalFormatting>
  <conditionalFormatting sqref="F9:H9">
    <cfRule type="expression" dxfId="5" priority="13">
      <formula>IF($D9="H",TRUE,FALSE)</formula>
    </cfRule>
    <cfRule type="expression" dxfId="4" priority="14">
      <formula>IF($D9="F",TRUE,FALSE)</formula>
    </cfRule>
  </conditionalFormatting>
  <conditionalFormatting sqref="F10:H10">
    <cfRule type="expression" dxfId="3" priority="9">
      <formula>IF($D10="H",TRUE,FALSE)</formula>
    </cfRule>
    <cfRule type="expression" dxfId="2" priority="10">
      <formula>IF($D10="F",TRUE,FALSE)</formula>
    </cfRule>
  </conditionalFormatting>
  <conditionalFormatting sqref="F16:H16">
    <cfRule type="expression" dxfId="1" priority="5">
      <formula>IF($D16="H",TRUE,FALSE)</formula>
    </cfRule>
    <cfRule type="expression" dxfId="0" priority="6">
      <formula>IF($D16="F",TRUE,FALSE)</formula>
    </cfRule>
  </conditionalFormatting>
  <dataValidations count="1">
    <dataValidation type="list" allowBlank="1" showInputMessage="1" showErrorMessage="1" sqref="B5:C20" xr:uid="{00000000-0002-0000-0200-000000000000}">
      <formula1>NOMS_Prénoms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&amp;L&amp;F&amp;C&amp;A&amp;RÉdité le &amp;D</oddHeader>
    <oddFooter>&amp;CPage &amp;P/&amp;N&amp;R&amp;"Symbol,Normal"&amp;14Ó Ò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8"/>
  <sheetViews>
    <sheetView zoomScale="140" zoomScaleNormal="140" workbookViewId="0"/>
  </sheetViews>
  <sheetFormatPr baseColWidth="10" defaultRowHeight="14.4" x14ac:dyDescent="0.3"/>
  <cols>
    <col min="1" max="1" width="22.33203125" customWidth="1"/>
    <col min="2" max="2" width="5.77734375" style="78" customWidth="1"/>
    <col min="3" max="3" width="5.77734375" customWidth="1"/>
  </cols>
  <sheetData>
    <row r="1" spans="1:3" s="55" customFormat="1" x14ac:dyDescent="0.3">
      <c r="A1" s="55" t="s">
        <v>17</v>
      </c>
      <c r="B1" s="77" t="s">
        <v>34</v>
      </c>
      <c r="C1" s="55" t="s">
        <v>6</v>
      </c>
    </row>
    <row r="2" spans="1:3" x14ac:dyDescent="0.3">
      <c r="A2" t="s">
        <v>18</v>
      </c>
      <c r="B2" s="78" t="s">
        <v>11</v>
      </c>
      <c r="C2" s="58">
        <v>18.5</v>
      </c>
    </row>
    <row r="3" spans="1:3" x14ac:dyDescent="0.3">
      <c r="A3" t="s">
        <v>19</v>
      </c>
      <c r="B3" s="78" t="s">
        <v>11</v>
      </c>
      <c r="C3" s="58">
        <v>10.199999999999999</v>
      </c>
    </row>
    <row r="4" spans="1:3" x14ac:dyDescent="0.3">
      <c r="A4" t="s">
        <v>20</v>
      </c>
      <c r="B4" s="78" t="s">
        <v>10</v>
      </c>
      <c r="C4" s="58">
        <v>20.5</v>
      </c>
    </row>
    <row r="5" spans="1:3" x14ac:dyDescent="0.3">
      <c r="A5" t="s">
        <v>21</v>
      </c>
      <c r="B5" s="78" t="s">
        <v>11</v>
      </c>
      <c r="C5" s="58">
        <v>19.399999999999999</v>
      </c>
    </row>
    <row r="6" spans="1:3" x14ac:dyDescent="0.3">
      <c r="A6" t="s">
        <v>22</v>
      </c>
      <c r="B6" s="78" t="s">
        <v>10</v>
      </c>
      <c r="C6" s="58">
        <v>20.5</v>
      </c>
    </row>
    <row r="7" spans="1:3" x14ac:dyDescent="0.3">
      <c r="A7" t="s">
        <v>23</v>
      </c>
      <c r="B7" s="78" t="s">
        <v>11</v>
      </c>
      <c r="C7" s="58">
        <v>11.2</v>
      </c>
    </row>
    <row r="8" spans="1:3" x14ac:dyDescent="0.3">
      <c r="A8" t="s">
        <v>24</v>
      </c>
      <c r="B8" s="78" t="s">
        <v>11</v>
      </c>
      <c r="C8" s="58">
        <v>13.1</v>
      </c>
    </row>
    <row r="9" spans="1:3" x14ac:dyDescent="0.3">
      <c r="A9" t="s">
        <v>25</v>
      </c>
      <c r="B9" s="78" t="s">
        <v>11</v>
      </c>
      <c r="C9" s="58">
        <v>15.1</v>
      </c>
    </row>
    <row r="10" spans="1:3" x14ac:dyDescent="0.3">
      <c r="A10" t="s">
        <v>26</v>
      </c>
      <c r="B10" s="78" t="s">
        <v>10</v>
      </c>
      <c r="C10" s="58">
        <v>13.9</v>
      </c>
    </row>
    <row r="11" spans="1:3" x14ac:dyDescent="0.3">
      <c r="A11" t="s">
        <v>27</v>
      </c>
      <c r="B11" s="78" t="s">
        <v>10</v>
      </c>
      <c r="C11" s="58">
        <v>22.4</v>
      </c>
    </row>
    <row r="12" spans="1:3" x14ac:dyDescent="0.3">
      <c r="A12" t="s">
        <v>28</v>
      </c>
      <c r="B12" s="78" t="s">
        <v>11</v>
      </c>
      <c r="C12" s="58">
        <v>13</v>
      </c>
    </row>
    <row r="13" spans="1:3" x14ac:dyDescent="0.3">
      <c r="A13" t="s">
        <v>29</v>
      </c>
      <c r="B13" s="78" t="s">
        <v>11</v>
      </c>
      <c r="C13" s="58">
        <v>54</v>
      </c>
    </row>
    <row r="14" spans="1:3" x14ac:dyDescent="0.3">
      <c r="A14" t="s">
        <v>30</v>
      </c>
      <c r="B14" s="78" t="s">
        <v>11</v>
      </c>
      <c r="C14" s="58">
        <v>21.2</v>
      </c>
    </row>
    <row r="15" spans="1:3" x14ac:dyDescent="0.3">
      <c r="A15" t="s">
        <v>31</v>
      </c>
      <c r="B15" s="78" t="s">
        <v>11</v>
      </c>
      <c r="C15" s="58">
        <v>20.3</v>
      </c>
    </row>
    <row r="16" spans="1:3" x14ac:dyDescent="0.3">
      <c r="A16" t="s">
        <v>32</v>
      </c>
      <c r="B16" s="78" t="s">
        <v>10</v>
      </c>
      <c r="C16" s="58">
        <v>23.6</v>
      </c>
    </row>
    <row r="17" spans="1:3" x14ac:dyDescent="0.3">
      <c r="A17" t="s">
        <v>33</v>
      </c>
      <c r="B17" s="78" t="s">
        <v>11</v>
      </c>
      <c r="C17" s="58">
        <v>28.7</v>
      </c>
    </row>
    <row r="18" spans="1:3" x14ac:dyDescent="0.3">
      <c r="A18" s="57"/>
      <c r="B18" s="79"/>
      <c r="C18" s="5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"/>
  <dimension ref="A1:F12"/>
  <sheetViews>
    <sheetView zoomScale="140" zoomScaleNormal="140" workbookViewId="0">
      <selection activeCell="A6" sqref="A6"/>
    </sheetView>
  </sheetViews>
  <sheetFormatPr baseColWidth="10" defaultRowHeight="14.4" x14ac:dyDescent="0.3"/>
  <cols>
    <col min="6" max="6" width="11.5546875" style="55"/>
  </cols>
  <sheetData>
    <row r="1" spans="1:6" ht="15.6" x14ac:dyDescent="0.3">
      <c r="A1" s="85" t="s">
        <v>36</v>
      </c>
    </row>
    <row r="2" spans="1:6" x14ac:dyDescent="0.3">
      <c r="A2" s="84" t="s">
        <v>40</v>
      </c>
    </row>
    <row r="3" spans="1:6" x14ac:dyDescent="0.3">
      <c r="A3" s="84" t="s">
        <v>37</v>
      </c>
    </row>
    <row r="4" spans="1:6" x14ac:dyDescent="0.3">
      <c r="A4" s="84" t="s">
        <v>39</v>
      </c>
    </row>
    <row r="5" spans="1:6" ht="15" thickBot="1" x14ac:dyDescent="0.35">
      <c r="A5" s="84" t="s">
        <v>38</v>
      </c>
    </row>
    <row r="6" spans="1:6" x14ac:dyDescent="0.3">
      <c r="A6" s="83">
        <v>5</v>
      </c>
      <c r="B6" s="3">
        <v>6</v>
      </c>
      <c r="C6" s="3">
        <v>5</v>
      </c>
      <c r="D6" s="3">
        <v>4</v>
      </c>
      <c r="E6" s="3">
        <v>3</v>
      </c>
      <c r="F6" s="86">
        <v>2</v>
      </c>
    </row>
    <row r="7" spans="1:6" x14ac:dyDescent="0.3">
      <c r="A7" s="4">
        <v>1</v>
      </c>
      <c r="B7" s="2">
        <f t="shared" ref="B7:C10" si="0">$A$6*2/100</f>
        <v>0.1</v>
      </c>
      <c r="C7" s="2">
        <f>$A$6*3/100</f>
        <v>0.15</v>
      </c>
      <c r="D7" s="2">
        <f>$A$6*4/100</f>
        <v>0.2</v>
      </c>
      <c r="E7" s="2">
        <f>$A$6*6/100</f>
        <v>0.3</v>
      </c>
      <c r="F7" s="87">
        <f>$A$6*7/100</f>
        <v>0.35</v>
      </c>
    </row>
    <row r="8" spans="1:6" x14ac:dyDescent="0.3">
      <c r="A8" s="4">
        <v>2</v>
      </c>
      <c r="B8" s="2">
        <f t="shared" si="0"/>
        <v>0.1</v>
      </c>
      <c r="C8" s="2">
        <f t="shared" si="0"/>
        <v>0.1</v>
      </c>
      <c r="D8" s="2">
        <f>$A$6*3/100</f>
        <v>0.15</v>
      </c>
      <c r="E8" s="2">
        <f>$A$6*3/100</f>
        <v>0.15</v>
      </c>
      <c r="F8" s="87">
        <f>$A$6*3/100</f>
        <v>0.15</v>
      </c>
    </row>
    <row r="9" spans="1:6" x14ac:dyDescent="0.3">
      <c r="A9" s="4">
        <v>3</v>
      </c>
      <c r="B9" s="2">
        <f t="shared" si="0"/>
        <v>0.1</v>
      </c>
      <c r="C9" s="2">
        <f t="shared" si="0"/>
        <v>0.1</v>
      </c>
      <c r="D9" s="2">
        <f>$A$6*2/100</f>
        <v>0.1</v>
      </c>
      <c r="E9" s="2">
        <f>$A$6*1/100</f>
        <v>0.05</v>
      </c>
      <c r="F9" s="53"/>
    </row>
    <row r="10" spans="1:6" x14ac:dyDescent="0.3">
      <c r="A10" s="4">
        <v>4</v>
      </c>
      <c r="B10" s="2">
        <f t="shared" si="0"/>
        <v>0.1</v>
      </c>
      <c r="C10" s="2">
        <f t="shared" si="0"/>
        <v>0.1</v>
      </c>
      <c r="D10" s="2">
        <f>$A$6*1/100</f>
        <v>0.05</v>
      </c>
      <c r="E10" s="1"/>
      <c r="F10" s="53"/>
    </row>
    <row r="11" spans="1:6" x14ac:dyDescent="0.3">
      <c r="A11" s="4">
        <v>5</v>
      </c>
      <c r="B11" s="2">
        <f>$A$6*1/100</f>
        <v>0.05</v>
      </c>
      <c r="C11" s="2">
        <f>$A$6*1/100</f>
        <v>0.05</v>
      </c>
      <c r="D11" s="1"/>
      <c r="E11" s="1"/>
      <c r="F11" s="53"/>
    </row>
    <row r="12" spans="1:6" ht="15" thickBot="1" x14ac:dyDescent="0.35">
      <c r="A12" s="5">
        <v>6</v>
      </c>
      <c r="B12" s="6">
        <f>$A$6*1/100</f>
        <v>0.05</v>
      </c>
      <c r="C12" s="7"/>
      <c r="D12" s="7"/>
      <c r="E12" s="7"/>
      <c r="F12" s="54"/>
    </row>
  </sheetData>
  <dataValidations count="1">
    <dataValidation type="list" allowBlank="1" showInputMessage="1" showErrorMessage="1" errorTitle="Limites de saisie" error="Entre 5 et 10 inclus" promptTitle="Pondération" prompt="Prorata des Hcpj" sqref="A6" xr:uid="{8D6B8EB9-E0E4-4EF5-88F5-6EB6D8B39BC1}">
      <formula1>"5,6,7,8,9,10"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26</vt:i4>
      </vt:variant>
    </vt:vector>
  </HeadingPairs>
  <TitlesOfParts>
    <vt:vector size="31" baseType="lpstr">
      <vt:lpstr>9 trous (aller)</vt:lpstr>
      <vt:lpstr>9 trous (retour)</vt:lpstr>
      <vt:lpstr>18 trous</vt:lpstr>
      <vt:lpstr>Joueurs</vt:lpstr>
      <vt:lpstr>HcpJE%</vt:lpstr>
      <vt:lpstr>cinqJ</vt:lpstr>
      <vt:lpstr>deuxJ</vt:lpstr>
      <vt:lpstr>'18 trous'!Impression_des_titres</vt:lpstr>
      <vt:lpstr>'9 trous (aller)'!Impression_des_titres</vt:lpstr>
      <vt:lpstr>'9 trous (retour)'!Impression_des_titres</vt:lpstr>
      <vt:lpstr>Index</vt:lpstr>
      <vt:lpstr>NOMS_Prénoms</vt:lpstr>
      <vt:lpstr>'18 trous'!Par</vt:lpstr>
      <vt:lpstr>'9 trous (aller)'!Par</vt:lpstr>
      <vt:lpstr>'9 trous (retour)'!Par</vt:lpstr>
      <vt:lpstr>quatreJ</vt:lpstr>
      <vt:lpstr>Sexes</vt:lpstr>
      <vt:lpstr>sixJ</vt:lpstr>
      <vt:lpstr>'18 trous'!Slope_F</vt:lpstr>
      <vt:lpstr>'9 trous (aller)'!Slope_F</vt:lpstr>
      <vt:lpstr>'9 trous (retour)'!Slope_F</vt:lpstr>
      <vt:lpstr>'18 trous'!Slope_H</vt:lpstr>
      <vt:lpstr>'9 trous (aller)'!Slope_H</vt:lpstr>
      <vt:lpstr>'9 trous (retour)'!Slope_H</vt:lpstr>
      <vt:lpstr>'18 trous'!SSS_F</vt:lpstr>
      <vt:lpstr>'9 trous (aller)'!SSS_F</vt:lpstr>
      <vt:lpstr>'9 trous (retour)'!SSS_F</vt:lpstr>
      <vt:lpstr>'18 trous'!SSS_H</vt:lpstr>
      <vt:lpstr>'9 trous (aller)'!SSS_H</vt:lpstr>
      <vt:lpstr>'9 trous (retour)'!SSS_H</vt:lpstr>
      <vt:lpstr>troisJ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Rouca</dc:creator>
  <cp:lastModifiedBy>Christian Rouca</cp:lastModifiedBy>
  <cp:lastPrinted>2015-11-04T17:56:47Z</cp:lastPrinted>
  <dcterms:created xsi:type="dcterms:W3CDTF">2015-10-12T20:29:19Z</dcterms:created>
  <dcterms:modified xsi:type="dcterms:W3CDTF">2017-09-20T05:47:45Z</dcterms:modified>
</cp:coreProperties>
</file>